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827" activeTab="10"/>
  </bookViews>
  <sheets>
    <sheet name="MOTO" sheetId="1" r:id="rId1"/>
    <sheet name="KOMBI" sheetId="2" r:id="rId2"/>
    <sheet name="FIORINO" sheetId="3" r:id="rId3"/>
    <sheet name="SPRINTER" sheetId="4" r:id="rId4"/>
    <sheet name="HR HYUNDAI (VUC)" sheetId="5" r:id="rId5"/>
    <sheet name="IVECO DAILY" sheetId="6" r:id="rId6"/>
    <sheet name="ACCELO 815" sheetId="7" r:id="rId7"/>
    <sheet name="TOCO" sheetId="8" r:id="rId8"/>
    <sheet name="TRUCK" sheetId="9" r:id="rId9"/>
    <sheet name="MB 1419" sheetId="10" r:id="rId10"/>
    <sheet name="SCANIA" sheetId="11" r:id="rId11"/>
  </sheets>
  <definedNames>
    <definedName name="_xlnm.Print_Area" localSheetId="2">'FIORINO'!$A$1:$L$196</definedName>
    <definedName name="_xlnm.Print_Area" localSheetId="4">'HR HYUNDAI (VUC)'!$A$1:$L$234</definedName>
    <definedName name="_xlnm.Print_Area" localSheetId="5">'IVECO DAILY'!$A$1:$L$234</definedName>
    <definedName name="_xlnm.Print_Area" localSheetId="1">'KOMBI'!$A$1:$L$194</definedName>
    <definedName name="_xlnm.Print_Area" localSheetId="9">'MB 1419'!$A$1:$N$236</definedName>
    <definedName name="_xlnm.Print_Area" localSheetId="10">'SCANIA'!$A$1:$L$309</definedName>
    <definedName name="_xlnm.Print_Area" localSheetId="3">'SPRINTER'!$A$1:$L$194</definedName>
    <definedName name="_xlnm.Print_Area" localSheetId="7">'TOCO'!$A$1:$L$225</definedName>
    <definedName name="_xlnm.Print_Area" localSheetId="8">'TRUCK'!$A$1:$L$258</definedName>
    <definedName name="_xlnm.Print_Titles" localSheetId="2">'FIORINO'!$4:$6</definedName>
    <definedName name="_xlnm.Print_Titles" localSheetId="4">'HR HYUNDAI (VUC)'!$4:$7</definedName>
    <definedName name="_xlnm.Print_Titles" localSheetId="5">'IVECO DAILY'!$4:$7</definedName>
    <definedName name="_xlnm.Print_Titles" localSheetId="1">'KOMBI'!$4:$6</definedName>
    <definedName name="_xlnm.Print_Titles" localSheetId="10">'SCANIA'!$4:$7</definedName>
    <definedName name="_xlnm.Print_Titles" localSheetId="3">'SPRINTER'!$4:$6</definedName>
    <definedName name="_xlnm.Print_Titles" localSheetId="7">'TOCO'!$4:$7</definedName>
    <definedName name="_xlnm.Print_Titles" localSheetId="8">'TRUCK'!$4:$7</definedName>
  </definedNames>
  <calcPr fullCalcOnLoad="1"/>
</workbook>
</file>

<file path=xl/comments1.xml><?xml version="1.0" encoding="utf-8"?>
<comments xmlns="http://schemas.openxmlformats.org/spreadsheetml/2006/main">
  <authors>
    <author>Raquel Serini</author>
  </authors>
  <commentList>
    <comment ref="L22" authorId="0">
      <text>
        <r>
          <rPr>
            <b/>
            <sz val="9"/>
            <rFont val="Segoe UI"/>
            <family val="2"/>
          </rPr>
          <t>Raquel Serini:</t>
        </r>
        <r>
          <rPr>
            <sz val="9"/>
            <rFont val="Segoe UI"/>
            <family val="2"/>
          </rPr>
          <t xml:space="preserve">
Reajuste de 7% 
salário + adicional pela locção da moto até 2.520 Km/mês</t>
        </r>
      </text>
    </comment>
  </commentList>
</comments>
</file>

<file path=xl/sharedStrings.xml><?xml version="1.0" encoding="utf-8"?>
<sst xmlns="http://schemas.openxmlformats.org/spreadsheetml/2006/main" count="3543" uniqueCount="554">
  <si>
    <t xml:space="preserve">                                                              </t>
  </si>
  <si>
    <t>CIS</t>
  </si>
  <si>
    <t>CUSTOS VARIÁVEIS POR QUILÔMETRO - DETALHAMENTO DOS CÁLCULOS</t>
  </si>
  <si>
    <t>A - PEÇAS, ACESSÓRIOS E MATERIAS PARA MANUTENÇÃO</t>
  </si>
  <si>
    <t xml:space="preserve">03-preço do pneu </t>
  </si>
  <si>
    <t>QPV</t>
  </si>
  <si>
    <t>KPM</t>
  </si>
  <si>
    <t xml:space="preserve">TPAM </t>
  </si>
  <si>
    <r>
      <t xml:space="preserve"> -combustível =</t>
    </r>
    <r>
      <rPr>
        <b/>
        <sz val="11"/>
        <rFont val="Times New Roman"/>
        <family val="1"/>
      </rPr>
      <t xml:space="preserve"> PComb  / RComb </t>
    </r>
  </si>
  <si>
    <t xml:space="preserve">PComb </t>
  </si>
  <si>
    <t xml:space="preserve">RComb </t>
  </si>
  <si>
    <t>PCr</t>
  </si>
  <si>
    <t>PCa</t>
  </si>
  <si>
    <t>CCr</t>
  </si>
  <si>
    <t xml:space="preserve">  LT</t>
  </si>
  <si>
    <t>CD</t>
  </si>
  <si>
    <t>TCr</t>
  </si>
  <si>
    <t xml:space="preserve"> KM</t>
  </si>
  <si>
    <t>TD</t>
  </si>
  <si>
    <t>RPT</t>
  </si>
  <si>
    <t>D - LAVAGEM E LUBRIFICAÇÃO</t>
  </si>
  <si>
    <r>
      <t xml:space="preserve"> - lavagem e lubrificação = </t>
    </r>
    <r>
      <rPr>
        <b/>
        <sz val="11"/>
        <rFont val="Times New Roman"/>
        <family val="1"/>
      </rPr>
      <t>PL / PrLV</t>
    </r>
  </si>
  <si>
    <t>PL</t>
  </si>
  <si>
    <t>PrLV</t>
  </si>
  <si>
    <t>E - PNEUS DO VEÍCULO</t>
  </si>
  <si>
    <t>PRc</t>
  </si>
  <si>
    <t>PdPN</t>
  </si>
  <si>
    <t>VUP</t>
  </si>
  <si>
    <t>4</t>
  </si>
  <si>
    <t>%</t>
  </si>
  <si>
    <t>KM/L</t>
  </si>
  <si>
    <r>
      <t xml:space="preserve"> - reposição do veículo =</t>
    </r>
    <r>
      <rPr>
        <b/>
        <sz val="11"/>
        <rFont val="Times New Roman"/>
        <family val="1"/>
      </rPr>
      <t xml:space="preserve"> ((PV - (QP x (PP + PCm + PPt)) - PEs) x (TV/100)) / VUV</t>
    </r>
  </si>
  <si>
    <t>COEFICIENTE DA IMPORTÂNCIA SEGURADA (SEGURO CASCO)</t>
  </si>
  <si>
    <t>VEÍCULO:</t>
  </si>
  <si>
    <t>KM MENSAL:</t>
  </si>
  <si>
    <t>MÊS DE REFERÊNCIA:</t>
  </si>
  <si>
    <t>PARÂMETROS UTILIZADOS E COTAÇÕES PARA A COMPOSIÇÃO DO CUSTO FIXO E VARIÁVEL DO VEÍCULO</t>
  </si>
  <si>
    <t>Nº</t>
  </si>
  <si>
    <t>DESCRIÇÃO DOS DADOS</t>
  </si>
  <si>
    <t>VALORES DE REFERÊNCIA</t>
  </si>
  <si>
    <t>PREÇO DO VEÍCULO</t>
  </si>
  <si>
    <t>PREÇO DO ESTEPE DO VEÍCULO</t>
  </si>
  <si>
    <t>PREÇO DO PNEU DO VEÍCULO</t>
  </si>
  <si>
    <t>PREÇO DA CÂMARA DO VEÍCULO</t>
  </si>
  <si>
    <t>PREÇO DA RECAUCHUTAGEM</t>
  </si>
  <si>
    <t>PREÇO DO COMBUSTÍVEL</t>
  </si>
  <si>
    <t>PREÇO DO ÓLEO DE CÁRTER</t>
  </si>
  <si>
    <t>PREÇO DO ÓLEO DE CÂMBIO</t>
  </si>
  <si>
    <t>PREÇO DA LAVAGEM DO VEÍCULO</t>
  </si>
  <si>
    <t>OUTRAS</t>
  </si>
  <si>
    <t>COTAÇÕES</t>
  </si>
  <si>
    <t>DEPVAT DO VEÍCULO</t>
  </si>
  <si>
    <t>TAXA DE LICENCIAMENTO DO VEÍCULO</t>
  </si>
  <si>
    <t>IPVA</t>
  </si>
  <si>
    <t>SALÁRIO DO MOTORISTA</t>
  </si>
  <si>
    <t>SALÁRIO DO MECÂNICO</t>
  </si>
  <si>
    <t>PARÂMETROS TÉCNICOS</t>
  </si>
  <si>
    <t>QUANTIDADE  DE PNEUS DO VEÍCULO</t>
  </si>
  <si>
    <t>UN</t>
  </si>
  <si>
    <t xml:space="preserve">VIDA ÚTIL DO VEÍCULO </t>
  </si>
  <si>
    <t>MESES</t>
  </si>
  <si>
    <t>TAXA DE REPOSIÇÃO DO VEÍCULO</t>
  </si>
  <si>
    <t>PERIODICIDADE DE LAVAGEM DO VEÍCULO</t>
  </si>
  <si>
    <t>PERDA DO PNEU NOVO</t>
  </si>
  <si>
    <t>VIDA ÚTIL DO PNEU C/ 1 RECAUCHUTAGEM</t>
  </si>
  <si>
    <t>QUILOMETRAGEM PERCORRIDA MENSALMENTE</t>
  </si>
  <si>
    <t>QUANTIDADE DE VEÍCULOS ATEND. P/ MECÂNICO</t>
  </si>
  <si>
    <t>RENDIMENTO DO COMBUSTÍVEL</t>
  </si>
  <si>
    <t>CAPACIDADE DE ÓLEO DE CÁRTER</t>
  </si>
  <si>
    <t>LITROS</t>
  </si>
  <si>
    <t>CAPACIDADE DE ÓLEO CAIXA DIFERENCIAL</t>
  </si>
  <si>
    <t>TROCA DO ÓLEO DE CÁRTER</t>
  </si>
  <si>
    <t>TROCA DO ÓLEO DIFERENCIAL</t>
  </si>
  <si>
    <t>REPOSIÇÃO ATÉ A PRÓXIMA TROCA</t>
  </si>
  <si>
    <t>TAXA DE REMUNERAÇÃO DE PEÇAS</t>
  </si>
  <si>
    <t>TAXA DE REMUNERAÇÃO DE CAPITAL</t>
  </si>
  <si>
    <t>CUSTO DA APÓLICE</t>
  </si>
  <si>
    <t>IOF</t>
  </si>
  <si>
    <t>ENCARGOS SOCIAIS E TRABALHISTAS</t>
  </si>
  <si>
    <t>FORMAÇÃO DOS CUSTOS FIXOS MENSAIS</t>
  </si>
  <si>
    <t>PARCELA DO CUSTO FIXO</t>
  </si>
  <si>
    <t>VALORES MENSAIS</t>
  </si>
  <si>
    <t>PESO DA PARCELA NO CUSTO TOTAL</t>
  </si>
  <si>
    <t>A</t>
  </si>
  <si>
    <t>REMUNERAÇÃO DO CAPITAL (VEÍCULO)</t>
  </si>
  <si>
    <t>B</t>
  </si>
  <si>
    <t>C</t>
  </si>
  <si>
    <t>D</t>
  </si>
  <si>
    <t>E</t>
  </si>
  <si>
    <t>REPOSIÇÃO DO VEÍCULO</t>
  </si>
  <si>
    <t>G</t>
  </si>
  <si>
    <t>LICENCIAMENTO DO VEÍCULO</t>
  </si>
  <si>
    <t>SEGURO DO CASCO DO VEÍCULO</t>
  </si>
  <si>
    <t>TOTAL DOS CUSTOS FIXOS</t>
  </si>
  <si>
    <t>FORMAÇÃO DOS CUSTOS VARIÁVEIS POR QUILÔMETRO</t>
  </si>
  <si>
    <t>PARCELA DO CUSTO VARIÁVEL</t>
  </si>
  <si>
    <t>VALORES</t>
  </si>
  <si>
    <t>PEÇAS E ACESSÓRIOS P/ MANTENÇÃO</t>
  </si>
  <si>
    <t>COMBUSTÍVEL</t>
  </si>
  <si>
    <t>LUBRIFICANTES</t>
  </si>
  <si>
    <t>LAVAGEM E LUBRIFICAÇÃO</t>
  </si>
  <si>
    <t>PNEUS DO VEÍCULO</t>
  </si>
  <si>
    <t>TOTAL DOS CUSTOS VARIÁVEIS</t>
  </si>
  <si>
    <t>(A+B+C+D+E+F)</t>
  </si>
  <si>
    <t xml:space="preserve">CUSTO TOTAL MENSAL </t>
  </si>
  <si>
    <t>B - COMBUSTÍVEL</t>
  </si>
  <si>
    <t>C - LUBRIFICANTES</t>
  </si>
  <si>
    <t>TOTAL</t>
  </si>
  <si>
    <t>CUSTOS FIXOS MENSAIS - DETALHAMENTO DOS CÁLCULOS</t>
  </si>
  <si>
    <t xml:space="preserve">01-preço do veículo </t>
  </si>
  <si>
    <t>PV</t>
  </si>
  <si>
    <t>TP</t>
  </si>
  <si>
    <t>TC</t>
  </si>
  <si>
    <t xml:space="preserve">TOTAL </t>
  </si>
  <si>
    <t>PP</t>
  </si>
  <si>
    <t>PCm</t>
  </si>
  <si>
    <r>
      <t xml:space="preserve"> - salário do motorista =</t>
    </r>
    <r>
      <rPr>
        <b/>
        <sz val="11"/>
        <rFont val="Times New Roman"/>
        <family val="1"/>
      </rPr>
      <t xml:space="preserve"> S x ((EST/100)+1)</t>
    </r>
  </si>
  <si>
    <t>S</t>
  </si>
  <si>
    <t>EST</t>
  </si>
  <si>
    <r>
      <t xml:space="preserve"> - salário do mecânico =</t>
    </r>
    <r>
      <rPr>
        <b/>
        <sz val="11"/>
        <rFont val="Times New Roman"/>
        <family val="1"/>
      </rPr>
      <t xml:space="preserve"> (S / QVM) x ((EST/100)+1)</t>
    </r>
  </si>
  <si>
    <t>QVM</t>
  </si>
  <si>
    <t>01-preço do veículo</t>
  </si>
  <si>
    <t>02-preço do estepe</t>
  </si>
  <si>
    <t xml:space="preserve">PEs </t>
  </si>
  <si>
    <t>03-preço do pneu</t>
  </si>
  <si>
    <t>04-preço da câmara</t>
  </si>
  <si>
    <t>QP</t>
  </si>
  <si>
    <t>VUV</t>
  </si>
  <si>
    <t>TV</t>
  </si>
  <si>
    <r>
      <t xml:space="preserve"> - licenciamento do veículo =</t>
    </r>
    <r>
      <rPr>
        <b/>
        <sz val="11"/>
        <rFont val="Times New Roman"/>
        <family val="1"/>
      </rPr>
      <t xml:space="preserve"> (DEPVAT + IPVA + TL) / 12 meses</t>
    </r>
  </si>
  <si>
    <t>TL</t>
  </si>
  <si>
    <t>EQUIPAMENTO UTILIZADO:</t>
  </si>
  <si>
    <t>COTAÇÕES MENSAIS</t>
  </si>
  <si>
    <t>PREÇO DO PROTETOR DO VEÍCULO</t>
  </si>
  <si>
    <t>PREÇO DO EQUIPAMENTO</t>
  </si>
  <si>
    <t>6</t>
  </si>
  <si>
    <t>VIDA ÚTIL DO EQUIPAMENTO</t>
  </si>
  <si>
    <t>TAXA DE REPOSIÇÃO DO EQUIPAMENTO</t>
  </si>
  <si>
    <t>F</t>
  </si>
  <si>
    <t>REPOSIÇÃO DO EQUIPAMENTO</t>
  </si>
  <si>
    <t>06-preço do equipamento</t>
  </si>
  <si>
    <t>PE</t>
  </si>
  <si>
    <t>PPt</t>
  </si>
  <si>
    <t>05-preço do protetor</t>
  </si>
  <si>
    <r>
      <t xml:space="preserve"> - reposição do equipamento =</t>
    </r>
    <r>
      <rPr>
        <b/>
        <sz val="11"/>
        <rFont val="Times New Roman"/>
        <family val="1"/>
      </rPr>
      <t xml:space="preserve"> (PE x (TE/100)) / VUE</t>
    </r>
  </si>
  <si>
    <t>VUE</t>
  </si>
  <si>
    <t>TE</t>
  </si>
  <si>
    <t>CA</t>
  </si>
  <si>
    <t>B - MOTORISTA</t>
  </si>
  <si>
    <t>C - OFICINA</t>
  </si>
  <si>
    <t>A - REMUNERAÇÃO DO CAPITAL DO VEÍCULO</t>
  </si>
  <si>
    <r>
      <t xml:space="preserve"> -lubrificantes =</t>
    </r>
    <r>
      <rPr>
        <b/>
        <sz val="11"/>
        <rFont val="Times New Roman"/>
        <family val="1"/>
      </rPr>
      <t xml:space="preserve"> ((PCr x (CCr +RPT )) / TCr) + ((PCa x CD) / TD)</t>
    </r>
  </si>
  <si>
    <t>D - REPOSIÇÃO DO VEÍCULO</t>
  </si>
  <si>
    <t>(A+B+C+D+E)</t>
  </si>
  <si>
    <t>60</t>
  </si>
  <si>
    <r>
      <t xml:space="preserve"> - seguro do casco do veículo =</t>
    </r>
    <r>
      <rPr>
        <b/>
        <sz val="11"/>
        <rFont val="Times New Roman"/>
        <family val="1"/>
      </rPr>
      <t xml:space="preserve"> (((PV x (CIS/100)) x ((I.O.F./100)+1)) + CA) / 12 meses</t>
    </r>
  </si>
  <si>
    <r>
      <t xml:space="preserve"> -peças, acessórios e materiais =</t>
    </r>
    <r>
      <rPr>
        <b/>
        <sz val="11"/>
        <rFont val="Times New Roman"/>
        <family val="1"/>
      </rPr>
      <t xml:space="preserve"> (((PV - ((QPV x (PP + PCm + PPt)) - PEs)) + PE) x (TPAM/100)) / KPM</t>
    </r>
  </si>
  <si>
    <t>E - REPOSIÇÃO DO EQUIPAMENTO</t>
  </si>
  <si>
    <t>F - LICENCIAMENTO DO VEÍCULO</t>
  </si>
  <si>
    <t>G - SEGURO DO CASCO DO VEÍCULO</t>
  </si>
  <si>
    <t>R$</t>
  </si>
  <si>
    <t>KM</t>
  </si>
  <si>
    <t xml:space="preserve"> </t>
  </si>
  <si>
    <t xml:space="preserve">FURGÃO DURAL. 4,50 x 2,30 x 2,20 </t>
  </si>
  <si>
    <t>TAXA S/ PEÇAS, ACESSÓRIOS E MATERIAIS P/ MANUTENÇÃO</t>
  </si>
  <si>
    <t>(A+B+C+D+E+F+G)</t>
  </si>
  <si>
    <r>
      <t xml:space="preserve"> -pneus do veículo =</t>
    </r>
    <r>
      <rPr>
        <b/>
        <sz val="11"/>
        <rFont val="Times New Roman"/>
        <family val="1"/>
      </rPr>
      <t xml:space="preserve"> (((((PP + PCm + PPt) x QPV) x ((PdPN/100)+1))) + (PRc x QPV))  / VUP</t>
    </r>
  </si>
  <si>
    <t xml:space="preserve">33-taxa de remuneração de peças </t>
  </si>
  <si>
    <t xml:space="preserve">34-taxa de remuneração do capital </t>
  </si>
  <si>
    <t>15-salário</t>
  </si>
  <si>
    <t>39-encargos sociais trabalhistas</t>
  </si>
  <si>
    <t>16-salário</t>
  </si>
  <si>
    <t>26-quant. de veic. atend. p/ mecânico</t>
  </si>
  <si>
    <t>17-quantidade de pneus</t>
  </si>
  <si>
    <t>18-vida útil do veículo</t>
  </si>
  <si>
    <t>19-taxa de reposição do veículo</t>
  </si>
  <si>
    <t>21-vida útil do equipamento</t>
  </si>
  <si>
    <t>22-taxa de reposição do equipamento</t>
  </si>
  <si>
    <t>12-DEPVAT</t>
  </si>
  <si>
    <t>13-taxa de licenciamento</t>
  </si>
  <si>
    <t>14-IPVA</t>
  </si>
  <si>
    <t>36-coeficiente da import. segurada</t>
  </si>
  <si>
    <t>37-custo da apólice</t>
  </si>
  <si>
    <t>38-I.O.F</t>
  </si>
  <si>
    <t>17-quantidade de pneus do veículo</t>
  </si>
  <si>
    <t>25-km percorrida mensalmente</t>
  </si>
  <si>
    <t>08-preço do combustível por litro</t>
  </si>
  <si>
    <t>27-rendimento do combustível</t>
  </si>
  <si>
    <t>09-preço do óleo de cárter</t>
  </si>
  <si>
    <t>10-preço do óleo de câmbio diferenc.</t>
  </si>
  <si>
    <t>28-capacidade de óleo de cárter</t>
  </si>
  <si>
    <t>29-capacidade do óleo do diferencial</t>
  </si>
  <si>
    <t>30-troca do óleo de cárter</t>
  </si>
  <si>
    <t>31-troca de óleo do diferencial</t>
  </si>
  <si>
    <t>32-reposição até a próxima troca</t>
  </si>
  <si>
    <t>11-preço da lavagem</t>
  </si>
  <si>
    <t>20-periodicidade de lavagem do veíc.</t>
  </si>
  <si>
    <t>07-preço da recauchutagem</t>
  </si>
  <si>
    <t>23-perda do pneu novo</t>
  </si>
  <si>
    <t>24-vida útil do pneu</t>
  </si>
  <si>
    <r>
      <t xml:space="preserve"> -remuneração do capital =</t>
    </r>
    <r>
      <rPr>
        <b/>
        <sz val="11"/>
        <rFont val="Times New Roman"/>
        <family val="1"/>
      </rPr>
      <t xml:space="preserve"> (((PV+PE) x (TC/100))+((PV+PE) x (TP/100))) / 12 meses</t>
    </r>
  </si>
  <si>
    <t>PREÇO DO PNEU DO EQUIPAMENTO</t>
  </si>
  <si>
    <t>PREÇO DA CÂMARA DO EQUIPAMENTO</t>
  </si>
  <si>
    <t>PREÇO DO PROTETOR DO EQUIPAMENTO</t>
  </si>
  <si>
    <t>PREÇO DO 3º EIXO SEM PNEUS</t>
  </si>
  <si>
    <t>PREÇO DO RODOAR</t>
  </si>
  <si>
    <t>QUANTIDADE DE PNEUS (3º EIXO)</t>
  </si>
  <si>
    <t>(A+B+C+D+E+F+G+H+I+J)</t>
  </si>
  <si>
    <r>
      <t xml:space="preserve"> -remuneração do capital =</t>
    </r>
    <r>
      <rPr>
        <b/>
        <sz val="11"/>
        <rFont val="Times New Roman"/>
        <family val="1"/>
      </rPr>
      <t xml:space="preserve"> (((PV+PE+PEP+PRd)+(QPE x (PPE+PCE+PPtE))) x (TC/100))</t>
    </r>
  </si>
  <si>
    <t xml:space="preserve"> +((PV+PE+PEP+PRd)+(QPE x (PPE+PCE+PPtE))) x (TC/100))) / 12 meses</t>
  </si>
  <si>
    <t>07-preço do pneu (3º eixo)</t>
  </si>
  <si>
    <t>PPE</t>
  </si>
  <si>
    <t>08-preço da câmara (3º eixo)</t>
  </si>
  <si>
    <t>PCE</t>
  </si>
  <si>
    <t>09-preço do protetor (3ºeixo)</t>
  </si>
  <si>
    <t>PPtE</t>
  </si>
  <si>
    <t>10-preço do 3º eixo sem pneus</t>
  </si>
  <si>
    <t>PEP</t>
  </si>
  <si>
    <t>11-preço do rodoar</t>
  </si>
  <si>
    <t>PRd</t>
  </si>
  <si>
    <t>23-quantidade de pneus do 3º eixo</t>
  </si>
  <si>
    <t>QPE</t>
  </si>
  <si>
    <t xml:space="preserve">39-taxa de remuneração de peças </t>
  </si>
  <si>
    <t xml:space="preserve">40-taxa de remuneração do capital </t>
  </si>
  <si>
    <t>20-salário</t>
  </si>
  <si>
    <t>45-encargos sociais trabalhistas</t>
  </si>
  <si>
    <t>21-salário</t>
  </si>
  <si>
    <t>32-quant. de veic. atend. p/ mecânico</t>
  </si>
  <si>
    <r>
      <t xml:space="preserve"> - reposição do veículo =</t>
    </r>
    <r>
      <rPr>
        <b/>
        <sz val="11"/>
        <rFont val="Times New Roman"/>
        <family val="1"/>
      </rPr>
      <t xml:space="preserve"> ((PV - (QP x (PP + PCm + PPt))+PEP+PRd-PEs) x (TV/100)) / VUV</t>
    </r>
  </si>
  <si>
    <t>10-preço do 3º sem pneus</t>
  </si>
  <si>
    <t>18-preço do rodoar</t>
  </si>
  <si>
    <t>22-quantidade de pneus</t>
  </si>
  <si>
    <t>24-vida útil do veículo</t>
  </si>
  <si>
    <t>25-taxa de reposição do veículo</t>
  </si>
  <si>
    <t>27-vida útil do equipamento</t>
  </si>
  <si>
    <t>28-taxa de reposição do equipamento</t>
  </si>
  <si>
    <t>17-DEPVAT</t>
  </si>
  <si>
    <t>18-taxa de licenciamento</t>
  </si>
  <si>
    <t>19-IPVA</t>
  </si>
  <si>
    <r>
      <t xml:space="preserve"> - seguro do casco do veículo =</t>
    </r>
    <r>
      <rPr>
        <b/>
        <sz val="11"/>
        <rFont val="Times New Roman"/>
        <family val="1"/>
      </rPr>
      <t xml:space="preserve"> ((((PV+PEP+((PPE+PCE+PPtE) x QPE)+PRd) x (CIS/100))+CA) x ((I.O.F.+1))/12 meses</t>
    </r>
  </si>
  <si>
    <t>09-preço do protetor</t>
  </si>
  <si>
    <t>23-quantidade de pneus (3º eixo)</t>
  </si>
  <si>
    <t>42-coeficiente da import. segurada</t>
  </si>
  <si>
    <t>43-custo da apólice</t>
  </si>
  <si>
    <t>44-I.O.F</t>
  </si>
  <si>
    <r>
      <t xml:space="preserve"> -peças, acessórios e materiais =</t>
    </r>
    <r>
      <rPr>
        <b/>
        <sz val="11"/>
        <rFont val="Times New Roman"/>
        <family val="1"/>
      </rPr>
      <t xml:space="preserve"> (((PV - (QPV x (PP + PCm + PPt)) - PEs+PE+PEP+PRd) x (TPAM/100)) / KPM)</t>
    </r>
  </si>
  <si>
    <t>22-quantidade de pneus do veículo</t>
  </si>
  <si>
    <t>31-km percorrida mensalmente</t>
  </si>
  <si>
    <t>12-preço do combustível por litro</t>
  </si>
  <si>
    <t>33-rendimento do combustível</t>
  </si>
  <si>
    <t>14-preço do óleo de cárter</t>
  </si>
  <si>
    <t>15-preço do óleo de câmbio diferenc.</t>
  </si>
  <si>
    <t>34-capacidade de óleo de cárter</t>
  </si>
  <si>
    <t>35-capacidade do óleo do diferencial</t>
  </si>
  <si>
    <t>36-troca do óleo de cárter</t>
  </si>
  <si>
    <t>37-troca de óleo do diferencial</t>
  </si>
  <si>
    <t>38-reposição até a próxima troca</t>
  </si>
  <si>
    <t>16-preço da lavagem</t>
  </si>
  <si>
    <t>26-periodicidade de lavagem do veíc.</t>
  </si>
  <si>
    <r>
      <t xml:space="preserve"> -pneus do veículo =</t>
    </r>
    <r>
      <rPr>
        <b/>
        <sz val="11"/>
        <rFont val="Times New Roman"/>
        <family val="1"/>
      </rPr>
      <t xml:space="preserve"> (((((PP+PCm+PPt) x QPV)+(PPE+PCE+PPtE) x QPE) x ((PdPN/100)+1))+(PRc x QPV))+(PRc x QPE)) / VUP)</t>
    </r>
  </si>
  <si>
    <t>09-preço do protetor (3º eixo)</t>
  </si>
  <si>
    <t>12-preço da recauchutagem</t>
  </si>
  <si>
    <t>29-perda do pneu novo</t>
  </si>
  <si>
    <t xml:space="preserve">30-vida útil do pneu </t>
  </si>
  <si>
    <t>DEPVAT DO EQUIPAMENTO</t>
  </si>
  <si>
    <t>TAXA DE LICENCIAMENTO DO EQUIPAMENTO</t>
  </si>
  <si>
    <t>84</t>
  </si>
  <si>
    <t>QUANTIDADE DE PNEUS DO EQUIPAMENTO</t>
  </si>
  <si>
    <t>COEFICIENTE S/ IMPORTÂNCIA (SEGURO CASCO)</t>
  </si>
  <si>
    <t>H</t>
  </si>
  <si>
    <t>LICENCIAMENTO DO EQUIPAMENTO</t>
  </si>
  <si>
    <t>I</t>
  </si>
  <si>
    <t>J</t>
  </si>
  <si>
    <t>SEGURO DO EQUIPAMENTO</t>
  </si>
  <si>
    <t>PEÇAS E ACESSÓRIOS P/ MANTENÇÃO (VEÍCULO)</t>
  </si>
  <si>
    <t>PEÇAS E ACESSÓRIOS P/ MANTENÇÃO (EQUIPAMENTO)</t>
  </si>
  <si>
    <t>PNEUS DO EQUPAMENTO</t>
  </si>
  <si>
    <t xml:space="preserve">RESUMO DO CÁLCULO DO CUSTO DO  VEÍCULO </t>
  </si>
  <si>
    <t>CUSTOS FIXOS</t>
  </si>
  <si>
    <t>CUSTOS VARIÁVEIS</t>
  </si>
  <si>
    <t>A - PEÇAS, ACES. E MAT. P/ MANUT.</t>
  </si>
  <si>
    <t>C - SALÁRIO DO MOTORISTA</t>
  </si>
  <si>
    <t>C - COMBUSTÍVEL</t>
  </si>
  <si>
    <t>D - SALÁRIO DO MECÂNICO</t>
  </si>
  <si>
    <t>D - LUBRIFICANTES</t>
  </si>
  <si>
    <t>E - REPOSIÇÃO DO VEÍCULO</t>
  </si>
  <si>
    <t>E - LAVAGEM</t>
  </si>
  <si>
    <t>G - LICENCIAMENTO DO VEÍCULO</t>
  </si>
  <si>
    <t>F - PNEUS</t>
  </si>
  <si>
    <t>I - SEGURO DO VEÍCULO</t>
  </si>
  <si>
    <t>RESUMO DO CÁLCULO DO CUSTO DO EQUIPAMENTO</t>
  </si>
  <si>
    <t>B - PEÇAS, ACES. E MAT. P/ MANUT.</t>
  </si>
  <si>
    <t>F - REPOSIÇÃO DO EQUIPAMENTO</t>
  </si>
  <si>
    <t>G - PNEUS</t>
  </si>
  <si>
    <t>H - LICENCIAMENTO DO EQUIPAMENTO</t>
  </si>
  <si>
    <t>I - SEGURO DO EQUIPAMENTO</t>
  </si>
  <si>
    <t>A - REMUNERAÇÃO DO CAPITAL (VEÍCULO)</t>
  </si>
  <si>
    <r>
      <t xml:space="preserve"> -remuneração do capital =</t>
    </r>
    <r>
      <rPr>
        <b/>
        <sz val="11"/>
        <rFont val="Times New Roman"/>
        <family val="1"/>
      </rPr>
      <t xml:space="preserve"> (((PV + PR) x (TC/100))+((PV + PR) x (TP/100))) / 12 meses</t>
    </r>
  </si>
  <si>
    <t xml:space="preserve">10-preço do rodoar </t>
  </si>
  <si>
    <t>PR</t>
  </si>
  <si>
    <t xml:space="preserve">40-taxa de remuneração de peças </t>
  </si>
  <si>
    <t xml:space="preserve">41-taxa de remuneração do capital </t>
  </si>
  <si>
    <t>B- REMUNERAÇÃO DO CAPITAL (EQUIPAMENTO)</t>
  </si>
  <si>
    <r>
      <t xml:space="preserve"> -remuneração do capital =</t>
    </r>
    <r>
      <rPr>
        <b/>
        <sz val="11"/>
        <rFont val="Times New Roman"/>
        <family val="1"/>
      </rPr>
      <t xml:space="preserve"> (((PC+(QPC x (PP + PCm + PPt))) x (TC/100))+((PC+(QPC x (PP+PCm+PPt))) x (TP/100))) / </t>
    </r>
  </si>
  <si>
    <t>12 meses</t>
  </si>
  <si>
    <t>07-preço do pneu</t>
  </si>
  <si>
    <t>08-preço da câmara</t>
  </si>
  <si>
    <t>27-quant. de pneus</t>
  </si>
  <si>
    <t>QPC</t>
  </si>
  <si>
    <t>40-taxa da remuneração de peças</t>
  </si>
  <si>
    <t>41-taxa da remuneração do capital</t>
  </si>
  <si>
    <t>C - MOTORISTA</t>
  </si>
  <si>
    <t>46-encargos sociais trabalhistas</t>
  </si>
  <si>
    <t>D - OFICINA</t>
  </si>
  <si>
    <t>22-salário</t>
  </si>
  <si>
    <t>33-quant. de veic. atend. p/ mecânico</t>
  </si>
  <si>
    <r>
      <t xml:space="preserve"> - reposição do veículo =</t>
    </r>
    <r>
      <rPr>
        <b/>
        <sz val="11"/>
        <rFont val="Times New Roman"/>
        <family val="1"/>
      </rPr>
      <t xml:space="preserve"> ((PV - (QP x (PP + PCm + PPt)) + PR - PEs) x (TV/100)) / VUV</t>
    </r>
  </si>
  <si>
    <t>10-preço do rodoar</t>
  </si>
  <si>
    <t>23-quantidade de pneus</t>
  </si>
  <si>
    <t>28-vida útil do equipamento</t>
  </si>
  <si>
    <t>29-taxa de reposição do equipamento</t>
  </si>
  <si>
    <t>16-DEPVAT</t>
  </si>
  <si>
    <t>17-taxa de licenciamento</t>
  </si>
  <si>
    <t>18-IPVA</t>
  </si>
  <si>
    <r>
      <t xml:space="preserve"> - licenciamento do equipamento =</t>
    </r>
    <r>
      <rPr>
        <b/>
        <sz val="11"/>
        <rFont val="Times New Roman"/>
        <family val="1"/>
      </rPr>
      <t xml:space="preserve"> (DEPVAT+TL) / 12 meses</t>
    </r>
  </si>
  <si>
    <t>19-DEPVAT</t>
  </si>
  <si>
    <t>20-taxa de licenciamento</t>
  </si>
  <si>
    <t>I - SEGURO DO CASCO DO VEÍCULO</t>
  </si>
  <si>
    <r>
      <t xml:space="preserve"> - seguro do casco do veículo =</t>
    </r>
    <r>
      <rPr>
        <b/>
        <sz val="11"/>
        <rFont val="Times New Roman"/>
        <family val="1"/>
      </rPr>
      <t xml:space="preserve"> ((((PV + PR) x (CIS/100)) x ((I.O.F./100)+1)) + CA) / 12 meses</t>
    </r>
  </si>
  <si>
    <t>43-coeficiente da import. segurada</t>
  </si>
  <si>
    <t>44-custo da apólice</t>
  </si>
  <si>
    <t>45-I.O.F</t>
  </si>
  <si>
    <t>J - SEGURO DO EQUIPAMENTO</t>
  </si>
  <si>
    <r>
      <t xml:space="preserve"> -seguro do equipamento =</t>
    </r>
    <r>
      <rPr>
        <b/>
        <sz val="11"/>
        <rFont val="Times New Roman"/>
        <family val="1"/>
      </rPr>
      <t xml:space="preserve"> ((((PE+(QPE x (PP+PCm+PPt))) x (CIS/100)) x ((I.O.F/100)+1)) + CA) / 12 meses</t>
    </r>
  </si>
  <si>
    <t>27-quant. de pneus do equipamento</t>
  </si>
  <si>
    <t xml:space="preserve">43-coeficiente da import. segurada </t>
  </si>
  <si>
    <t>A - PEÇAS, ACESSÓRIOS E MATERIAS PARA MANUTENÇÃO - VEÍCULO</t>
  </si>
  <si>
    <r>
      <t xml:space="preserve"> -peças, acessórios e materiais =</t>
    </r>
    <r>
      <rPr>
        <b/>
        <sz val="11"/>
        <rFont val="Times New Roman"/>
        <family val="1"/>
      </rPr>
      <t xml:space="preserve"> ((PV - (QPV x (PP + PCm + PPt)) - PEs + PR) x (TPAM/100)) / KPM</t>
    </r>
  </si>
  <si>
    <t>23-quantidade de pneus do veículo</t>
  </si>
  <si>
    <t>32-km percorrida mensalmente</t>
  </si>
  <si>
    <t>42-taxa s/ peças, acessórios e manut.</t>
  </si>
  <si>
    <t>B - PEÇAS, ACESSÓRIOS E MATERIAS PARA MANUTENÇÃO - EQUIPAMENTO</t>
  </si>
  <si>
    <r>
      <t xml:space="preserve"> -peças, acessórios e materiais =</t>
    </r>
    <r>
      <rPr>
        <b/>
        <sz val="11"/>
        <rFont val="Times New Roman"/>
        <family val="1"/>
      </rPr>
      <t xml:space="preserve"> (PE x (TPAM/100)) / KPM</t>
    </r>
  </si>
  <si>
    <t>7-preço do equipamento</t>
  </si>
  <si>
    <t>TPAM</t>
  </si>
  <si>
    <t>34-rendimento do combustível</t>
  </si>
  <si>
    <r>
      <t xml:space="preserve"> -lubrificantes =</t>
    </r>
    <r>
      <rPr>
        <b/>
        <sz val="11"/>
        <rFont val="Times New Roman"/>
        <family val="1"/>
      </rPr>
      <t xml:space="preserve"> ((PCr x (CCr +RPT )) / TCr) + ((Pca x CD) / TD)</t>
    </r>
  </si>
  <si>
    <t>13-preço do óleo de cárter</t>
  </si>
  <si>
    <t>14-preço do óleo de câmbio diferenc.</t>
  </si>
  <si>
    <t>35-capacidade de óleo de cárter</t>
  </si>
  <si>
    <t>36-capacidade do óleo do diferencial</t>
  </si>
  <si>
    <t>37-troca do óleo de cárter</t>
  </si>
  <si>
    <t>38-troca de óleo do diferencial</t>
  </si>
  <si>
    <t>39-reposição até a próxima troca</t>
  </si>
  <si>
    <t>E - LAVAGEM E LUBRIFICAÇÃO</t>
  </si>
  <si>
    <t>15-preço da lavagem</t>
  </si>
  <si>
    <t>F - PNEUS DO VEÍCULO</t>
  </si>
  <si>
    <r>
      <t xml:space="preserve"> -pneus do veículo =</t>
    </r>
    <r>
      <rPr>
        <b/>
        <sz val="11"/>
        <rFont val="Times New Roman"/>
        <family val="1"/>
      </rPr>
      <t xml:space="preserve"> (((((PP + PCm + PPt) x QPV) x ((PdPN/100)+1)) + (PRc x QPV))) / VUP</t>
    </r>
  </si>
  <si>
    <t>11-preço da recauchutagem</t>
  </si>
  <si>
    <t>30-perda do pneu novo</t>
  </si>
  <si>
    <t>31-vida útil do pneu</t>
  </si>
  <si>
    <t>G - PNEUS DO EQUIPAMENTO</t>
  </si>
  <si>
    <r>
      <t xml:space="preserve"> -pneus do equipamento =</t>
    </r>
    <r>
      <rPr>
        <b/>
        <sz val="11"/>
        <rFont val="Times New Roman"/>
        <family val="1"/>
      </rPr>
      <t xml:space="preserve"> ((((VP + VCm + VPt) x QPC) x ((PdPN/100)+1)) + (VR x QPC))  / VUP</t>
    </r>
  </si>
  <si>
    <t>VP</t>
  </si>
  <si>
    <t>VCm</t>
  </si>
  <si>
    <t>VPt</t>
  </si>
  <si>
    <t>VR</t>
  </si>
  <si>
    <t>27-quantidade de pneus da carreta</t>
  </si>
  <si>
    <t>Obs: para personalizar a planilha de acordo com a realidade de sua empresa, basta alterar os valores em laranja que os demais serão calculados automaticamente.</t>
  </si>
  <si>
    <t>35-taxa s/ peças, aces. e mat. p/ manut.</t>
  </si>
  <si>
    <t>OBSERVAÇÕES IMPORTANTES:</t>
  </si>
  <si>
    <r>
      <t>1 -</t>
    </r>
    <r>
      <rPr>
        <b/>
        <i/>
        <sz val="11"/>
        <color indexed="12"/>
        <rFont val="Times New Roman"/>
        <family val="1"/>
      </rPr>
      <t xml:space="preserve"> </t>
    </r>
    <r>
      <rPr>
        <i/>
        <sz val="11"/>
        <rFont val="Times New Roman"/>
        <family val="1"/>
      </rPr>
      <t>A divulgação destas planilhas de custos visam fornecer um parâmetro referencial ao setor de Transporte Rodoviário de Carga, sendo diferenciadas somente pelo tipo de veículo, não havendo nenhum outro critério de diferenciação (segmento de transporte, porte da empresa, etc).</t>
    </r>
  </si>
  <si>
    <r>
      <t>2 -</t>
    </r>
    <r>
      <rPr>
        <i/>
        <sz val="12"/>
        <color indexed="12"/>
        <rFont val="Times New Roman"/>
        <family val="1"/>
      </rPr>
      <t xml:space="preserve"> </t>
    </r>
    <r>
      <rPr>
        <i/>
        <sz val="11"/>
        <rFont val="Times New Roman"/>
        <family val="1"/>
      </rPr>
      <t xml:space="preserve">A finalidade é demonstrar a estrutura mínima de custos de um veículo próprio. Assim, advertimos, que cabe à transportadora elaborar suas próprias planilhas de custos de maneira a conhecer efetivamente sua realidade. </t>
    </r>
  </si>
  <si>
    <r>
      <t>3 -</t>
    </r>
    <r>
      <rPr>
        <b/>
        <i/>
        <sz val="11"/>
        <rFont val="Times New Roman"/>
        <family val="1"/>
      </rPr>
      <t xml:space="preserve"> </t>
    </r>
    <r>
      <rPr>
        <i/>
        <sz val="11"/>
        <rFont val="Times New Roman"/>
        <family val="1"/>
      </rPr>
      <t xml:space="preserve">Tais planilhas consideram o custo mensal com apenas 1 motorista, sendo que o salário adotado é o piso da categoria. </t>
    </r>
    <r>
      <rPr>
        <b/>
        <i/>
        <sz val="11"/>
        <rFont val="Times New Roman"/>
        <family val="1"/>
      </rPr>
      <t xml:space="preserve">NÃO </t>
    </r>
    <r>
      <rPr>
        <i/>
        <sz val="11"/>
        <rFont val="Times New Roman"/>
        <family val="1"/>
      </rPr>
      <t>estão incluídos custos com  ajudantes, pagamento de prêmios, gratificações, adicionais de insalubridade/periculosidade, despesas administrativas, margem de lucro e impostos.</t>
    </r>
  </si>
  <si>
    <r>
      <t>4 -</t>
    </r>
    <r>
      <rPr>
        <i/>
        <sz val="11"/>
        <color indexed="12"/>
        <rFont val="Times New Roman"/>
        <family val="1"/>
      </rPr>
      <t xml:space="preserve"> </t>
    </r>
    <r>
      <rPr>
        <i/>
        <sz val="11"/>
        <rFont val="Times New Roman"/>
        <family val="1"/>
      </rPr>
      <t>Não são considerados também os custos de contratação de apólices de seguro de carga (RCTRC, RCFDC, RR e outras) e todas os demais custos que visam gerenciar o risco: escolta, rastreamento via satélite,  vigilância eletrônica de terminais, etc.</t>
    </r>
  </si>
  <si>
    <t>41-taxa s/ peças, aces. e mat. p/  manut.</t>
  </si>
  <si>
    <t>42-taxa s/ peças, aces. e mat. p/ manut.</t>
  </si>
  <si>
    <r>
      <t xml:space="preserve"> -remuneração do capital =</t>
    </r>
    <r>
      <rPr>
        <b/>
        <sz val="11"/>
        <rFont val="Times New Roman"/>
        <family val="1"/>
      </rPr>
      <t xml:space="preserve"> ((PV x (TC/100))+(PV x (TP/100))) / 12 meses</t>
    </r>
  </si>
  <si>
    <t xml:space="preserve">28-taxa de remuneração de peças </t>
  </si>
  <si>
    <t xml:space="preserve">29-taxa de remuneração do capital </t>
  </si>
  <si>
    <t>13-salário</t>
  </si>
  <si>
    <t>35-encargos sociais trabalhistas</t>
  </si>
  <si>
    <t>14-salário</t>
  </si>
  <si>
    <t>22-quant. de veic. atend. p/ mecânico</t>
  </si>
  <si>
    <t>14-quantidade de pneus</t>
  </si>
  <si>
    <t>15-vida útil do veículo</t>
  </si>
  <si>
    <t>16-taxa de reposição do veículo</t>
  </si>
  <si>
    <t>E - LICENCIAMENTO DO VEÍCULO</t>
  </si>
  <si>
    <t>10-DEPVAT</t>
  </si>
  <si>
    <t>11-taxa de licenciamento</t>
  </si>
  <si>
    <t>12-IPVA</t>
  </si>
  <si>
    <t>F - SEGURO DO CASCO DO VEÍCULO</t>
  </si>
  <si>
    <t>32-coeficiente da import. segurada</t>
  </si>
  <si>
    <t>33-custo da apólice</t>
  </si>
  <si>
    <t>34-I.O.F</t>
  </si>
  <si>
    <r>
      <t xml:space="preserve"> -peças, acessórios e materiais =</t>
    </r>
    <r>
      <rPr>
        <b/>
        <sz val="11"/>
        <rFont val="Times New Roman"/>
        <family val="1"/>
      </rPr>
      <t xml:space="preserve"> ((PV - (QPV x PP) - PEs) x (TPAM/100)) / KPM</t>
    </r>
  </si>
  <si>
    <t>14-quantidade de pneus do veículo</t>
  </si>
  <si>
    <t>20-km percorrida mensalmente</t>
  </si>
  <si>
    <t>30-taxa s/ peças, acess. e mat. p/ manut.</t>
  </si>
  <si>
    <t>06-preço do combustível por litro</t>
  </si>
  <si>
    <t>23-rendimento do combustível</t>
  </si>
  <si>
    <t>07-preço do óleo de cárter</t>
  </si>
  <si>
    <t>08-preço do óleo de câmbio diferenc.</t>
  </si>
  <si>
    <t>24-capacidade de óleo de cárter</t>
  </si>
  <si>
    <t>25-capacidade do óleo do diferencial</t>
  </si>
  <si>
    <t>26-troca do óleo de cárter</t>
  </si>
  <si>
    <t>27-troca de óleo do diferencial</t>
  </si>
  <si>
    <t>28-reposição até a próxima troca</t>
  </si>
  <si>
    <t>09-preço da lavagem</t>
  </si>
  <si>
    <t>18-periodicidade de lavagem do veíc.</t>
  </si>
  <si>
    <r>
      <t xml:space="preserve"> -pneus do veículo =</t>
    </r>
    <r>
      <rPr>
        <b/>
        <sz val="11"/>
        <rFont val="Times New Roman"/>
        <family val="1"/>
      </rPr>
      <t xml:space="preserve"> (((PP x QPV) x ((PdPN/100)+1)) + (PRc x QPV)) / VUP</t>
    </r>
  </si>
  <si>
    <t>04-preço da recauchutagem</t>
  </si>
  <si>
    <t>15-perda do pneu novo</t>
  </si>
  <si>
    <t>20-vida útil do pneu</t>
  </si>
  <si>
    <r>
      <t xml:space="preserve"> - reposição do veículo =</t>
    </r>
    <r>
      <rPr>
        <b/>
        <sz val="11"/>
        <rFont val="Times New Roman"/>
        <family val="1"/>
      </rPr>
      <t xml:space="preserve"> (((PV - (QP x PP)) - PEs) x (TV/100)) / VUV</t>
    </r>
  </si>
  <si>
    <t>30-taxa s/ peças, aces. e mat. p/ manut.</t>
  </si>
  <si>
    <t>18-perda do pneu novo</t>
  </si>
  <si>
    <t>19-vida útil do pneu</t>
  </si>
  <si>
    <r>
      <t xml:space="preserve"> -lubrificantes =</t>
    </r>
    <r>
      <rPr>
        <b/>
        <sz val="11"/>
        <rFont val="Times New Roman"/>
        <family val="1"/>
      </rPr>
      <t xml:space="preserve"> ((PCr x (CCr +RPT)) / TCr) + ((PCa x CD) / TD)</t>
    </r>
  </si>
  <si>
    <t>40-reposição até a próxima troca</t>
  </si>
  <si>
    <t>UNID</t>
  </si>
  <si>
    <t>QUANT</t>
  </si>
  <si>
    <r>
      <t xml:space="preserve"> - reposição do veículo =</t>
    </r>
    <r>
      <rPr>
        <b/>
        <sz val="11"/>
        <rFont val="Times New Roman"/>
        <family val="1"/>
      </rPr>
      <t xml:space="preserve"> (((PV - (QP x PP))- PEs) x (TV/100)) / VUV</t>
    </r>
  </si>
  <si>
    <r>
      <t xml:space="preserve"> - seguro do casco do veículo =</t>
    </r>
    <r>
      <rPr>
        <b/>
        <sz val="11"/>
        <rFont val="Times New Roman"/>
        <family val="1"/>
      </rPr>
      <t xml:space="preserve"> ((PV x (CIS/100) x ((I.O.F./100)+1))+CA) / 12 meses</t>
    </r>
  </si>
  <si>
    <r>
      <t xml:space="preserve"> - seguro do casco do veículo =</t>
    </r>
    <r>
      <rPr>
        <b/>
        <sz val="11"/>
        <rFont val="Times New Roman"/>
        <family val="1"/>
      </rPr>
      <t xml:space="preserve"> ((PV x (CIS/100) x ((I.O.F./100)+1)) + CA) / 12 meses</t>
    </r>
  </si>
  <si>
    <r>
      <t xml:space="preserve"> -peças, acessórios e materiais =</t>
    </r>
    <r>
      <rPr>
        <b/>
        <sz val="11"/>
        <rFont val="Times New Roman"/>
        <family val="1"/>
      </rPr>
      <t xml:space="preserve"> (((PV - (QPV x PP)) - PEs) x (TPAM/100)) / KPM</t>
    </r>
  </si>
  <si>
    <t>UNID.</t>
  </si>
  <si>
    <t>OUTRAS COTAÇÕES</t>
  </si>
  <si>
    <t>OUTRAS COTAÇÒES</t>
  </si>
  <si>
    <t>MENSAIS</t>
  </si>
  <si>
    <t>PREÇO DA CÂMARA</t>
  </si>
  <si>
    <t>PREÇO DO BAÚ</t>
  </si>
  <si>
    <t>SALÁRIO DO MOTOCICLISTA</t>
  </si>
  <si>
    <t>2</t>
  </si>
  <si>
    <t>36</t>
  </si>
  <si>
    <t>VIDA ÚTIL DO BAÚ</t>
  </si>
  <si>
    <t>TAXA DE REPOSIÇÃO DO BAÚ</t>
  </si>
  <si>
    <t>VIDA ÚTIL DO PNEU</t>
  </si>
  <si>
    <t>REPOSIÇÃO DO BAÚ</t>
  </si>
  <si>
    <r>
      <t xml:space="preserve"> -remuneração do capital =</t>
    </r>
    <r>
      <rPr>
        <b/>
        <sz val="11"/>
        <rFont val="Times New Roman"/>
        <family val="1"/>
      </rPr>
      <t xml:space="preserve"> (((PV+PB) x (TC/100))+((PV+PB) x (TP/100))) / 12 meses</t>
    </r>
  </si>
  <si>
    <t>05-preço do baú</t>
  </si>
  <si>
    <t>PB</t>
  </si>
  <si>
    <t xml:space="preserve">31-taxa de remuneração de peças </t>
  </si>
  <si>
    <t xml:space="preserve">32-taxa de remuneração do capital </t>
  </si>
  <si>
    <t>B - MOTOCICLISTA</t>
  </si>
  <si>
    <r>
      <t xml:space="preserve"> - salário do motociclista =</t>
    </r>
    <r>
      <rPr>
        <b/>
        <sz val="11"/>
        <rFont val="Times New Roman"/>
        <family val="1"/>
      </rPr>
      <t xml:space="preserve"> S x ((EST/100)+1)</t>
    </r>
  </si>
  <si>
    <t>34-encargos sociais trabalhistas</t>
  </si>
  <si>
    <t>24-quant. de veic. atend. p/ mecânico</t>
  </si>
  <si>
    <r>
      <t xml:space="preserve"> - reposição do veículo =</t>
    </r>
    <r>
      <rPr>
        <b/>
        <sz val="11"/>
        <rFont val="Times New Roman"/>
        <family val="1"/>
      </rPr>
      <t xml:space="preserve"> (((PV - (QP x (PP+PCm))) - PEs) x (TV/100)) / VUV</t>
    </r>
  </si>
  <si>
    <t>E - REPOSIÇÃO DO BAÚ</t>
  </si>
  <si>
    <r>
      <t xml:space="preserve"> - reposição do baú =</t>
    </r>
    <r>
      <rPr>
        <b/>
        <sz val="11"/>
        <rFont val="Times New Roman"/>
        <family val="1"/>
      </rPr>
      <t xml:space="preserve"> (PB x (TB/100)) / VUB</t>
    </r>
  </si>
  <si>
    <t>18-vida útil do baú</t>
  </si>
  <si>
    <t>VUB</t>
  </si>
  <si>
    <t>19-taxa de reposição do baú</t>
  </si>
  <si>
    <t>TB</t>
  </si>
  <si>
    <t>33-taxa s/ peças, aces. e mat. p/ manut.</t>
  </si>
  <si>
    <r>
      <t xml:space="preserve"> -pneus do veículo =</t>
    </r>
    <r>
      <rPr>
        <b/>
        <sz val="11"/>
        <rFont val="Times New Roman"/>
        <family val="1"/>
      </rPr>
      <t xml:space="preserve"> (((PP+PCm) x QPV) x ((PdPN/100)+1)) / VUP</t>
    </r>
  </si>
  <si>
    <t>PREÇO DA CARROCERIA</t>
  </si>
  <si>
    <t xml:space="preserve"> FURGAO DURALUMINIO - 9,00 x 2,60 x 2,60</t>
  </si>
  <si>
    <r>
      <t>1 -</t>
    </r>
    <r>
      <rPr>
        <b/>
        <i/>
        <sz val="11"/>
        <color indexed="12"/>
        <rFont val="Times New Roman"/>
        <family val="1"/>
      </rPr>
      <t xml:space="preserve"> </t>
    </r>
    <r>
      <rPr>
        <i/>
        <sz val="11"/>
        <rFont val="Times New Roman"/>
        <family val="1"/>
      </rPr>
      <t>A divulgação destas planilhas de custos visam fornecer um parâmetro referencial ao setor de Transporte Rodoviário de Carga, sendo diferenciadas somente pelo tipo de veículo, não havendo nenhum outro critério de diferenciação (segmento de transporte, p</t>
    </r>
  </si>
  <si>
    <r>
      <t>3 -</t>
    </r>
    <r>
      <rPr>
        <b/>
        <i/>
        <sz val="11"/>
        <rFont val="Times New Roman"/>
        <family val="1"/>
      </rPr>
      <t xml:space="preserve"> </t>
    </r>
    <r>
      <rPr>
        <i/>
        <sz val="11"/>
        <rFont val="Times New Roman"/>
        <family val="1"/>
      </rPr>
      <t xml:space="preserve">Tais planilhas consideram o custo mensal com apenas 1 motorista, sendo que o salário adotado é o piso da categoria. </t>
    </r>
    <r>
      <rPr>
        <b/>
        <i/>
        <sz val="11"/>
        <rFont val="Times New Roman"/>
        <family val="1"/>
      </rPr>
      <t xml:space="preserve">NÃO </t>
    </r>
    <r>
      <rPr>
        <i/>
        <sz val="11"/>
        <rFont val="Times New Roman"/>
        <family val="1"/>
      </rPr>
      <t>estão incluídos custos com  ajudantes, pagamento de prêmios, gratificações, adicionais de insalubridade/periculosidade, despesas ad</t>
    </r>
  </si>
  <si>
    <t>SEMI-REBOQUE 3 EIXOS - 14 M - Baú Dural</t>
  </si>
  <si>
    <t>PREÇO DO PNEU DO VEÍCULO (185/70 R14)</t>
  </si>
  <si>
    <r>
      <t xml:space="preserve"> -remuneração do capital =</t>
    </r>
    <r>
      <rPr>
        <b/>
        <sz val="11"/>
        <rFont val="Times New Roman"/>
        <family val="1"/>
      </rPr>
      <t xml:space="preserve"> ((PV+PE+PRd) x((TP+TC)/100)) / 12 MESES</t>
    </r>
  </si>
  <si>
    <t>10</t>
  </si>
  <si>
    <r>
      <t xml:space="preserve"> - reposição do veículo =</t>
    </r>
    <r>
      <rPr>
        <b/>
        <sz val="11"/>
        <rFont val="Times New Roman"/>
        <family val="1"/>
      </rPr>
      <t xml:space="preserve"> ((PV - (QP x (PP + PCm + PPt))+PRd-PEs) x (TV/100)) / VUV</t>
    </r>
  </si>
  <si>
    <t>07-preço do rodoar</t>
  </si>
  <si>
    <t xml:space="preserve">34-taxa de remuneração de peças </t>
  </si>
  <si>
    <t xml:space="preserve">35-taxa de remuneração do capital </t>
  </si>
  <si>
    <t>40-encargos sociais trabalhistas</t>
  </si>
  <si>
    <t>17-salário</t>
  </si>
  <si>
    <t>27-quant. de veic. atend. p/ mecânico</t>
  </si>
  <si>
    <t>18-quantidade de pneus</t>
  </si>
  <si>
    <t>25-vida útil do veículo</t>
  </si>
  <si>
    <t>20-taxa de reposição do veículo</t>
  </si>
  <si>
    <t>22-vida útil do equipamento</t>
  </si>
  <si>
    <t>23-taxa de reposição do equipamento</t>
  </si>
  <si>
    <t>13-DEPVAT</t>
  </si>
  <si>
    <t>14-taxa de licenciamento</t>
  </si>
  <si>
    <t>15-IPVA</t>
  </si>
  <si>
    <t>37-coeficiente da import. segurada</t>
  </si>
  <si>
    <t>38-custo da apólice</t>
  </si>
  <si>
    <t>39-I.O.F</t>
  </si>
  <si>
    <t>18-quantidade de pneus do veículo</t>
  </si>
  <si>
    <t>26-km percorrida mensalmente</t>
  </si>
  <si>
    <t>36-taxa s/ peças, aces. e mat. p/  manut.</t>
  </si>
  <si>
    <t>09-preço do combustível por litro</t>
  </si>
  <si>
    <t>28-rendimento do combustível</t>
  </si>
  <si>
    <t>29-capacidade de óleo de cárter</t>
  </si>
  <si>
    <t>30-capacidade do óleo do diferencial</t>
  </si>
  <si>
    <t>31-troca do óleo de cárter</t>
  </si>
  <si>
    <t>32-troca de óleo do diferencial</t>
  </si>
  <si>
    <t>33-reposição até a próxima troca</t>
  </si>
  <si>
    <t>12-preço da lavagem</t>
  </si>
  <si>
    <t>21-periodicidade de lavagem do veíc.</t>
  </si>
  <si>
    <t>08-preço da recauchutagem</t>
  </si>
  <si>
    <t>24-perda do pneu novo</t>
  </si>
  <si>
    <t xml:space="preserve">25-vida útil do pneu </t>
  </si>
  <si>
    <r>
      <t xml:space="preserve"> - seguro do casco do veículo =</t>
    </r>
    <r>
      <rPr>
        <b/>
        <sz val="11"/>
        <rFont val="Times New Roman"/>
        <family val="1"/>
      </rPr>
      <t xml:space="preserve"> ((((PV+PEP+((PPE+PCE+PPtE) x QPE)+PRd) x (CIS/100))+CA) x ((I.O.F.+1)</t>
    </r>
  </si>
  <si>
    <t>)/12 meses</t>
  </si>
  <si>
    <r>
      <t xml:space="preserve"> -peças, acessórios e materiais =</t>
    </r>
    <r>
      <rPr>
        <b/>
        <sz val="11"/>
        <rFont val="Times New Roman"/>
        <family val="1"/>
      </rPr>
      <t xml:space="preserve"> (((PV - (QPV x (PP + PCm + PPt)) - PEs+PE+PEP+PRd) x (TPAM/100)) </t>
    </r>
  </si>
  <si>
    <t>/ KPM)</t>
  </si>
  <si>
    <r>
      <t xml:space="preserve"> -pneus do veículo =</t>
    </r>
    <r>
      <rPr>
        <b/>
        <sz val="11"/>
        <rFont val="Times New Roman"/>
        <family val="1"/>
      </rPr>
      <t xml:space="preserve"> (((((PP+PCm+PPt) x QPV)+(PPE+PCE+PPtE) x QPE) x ((PdPN/100)+1))+(PRc x QPV))+</t>
    </r>
  </si>
  <si>
    <t>(PRc x QPE)) / VUP)</t>
  </si>
  <si>
    <t>REMUNERAÇÃO DO CAPITAL (EQUIPAMENTO)</t>
  </si>
  <si>
    <t>A - REMUNERAÇÃO DO CAPITAL</t>
  </si>
  <si>
    <t>B - REMUNERAÇÃO DO CAPITAL</t>
  </si>
  <si>
    <t>PREÇO DO PNEU DO VEÍCULO (225/70 R15)</t>
  </si>
  <si>
    <r>
      <t xml:space="preserve"> - seguro do casco do veículo =</t>
    </r>
    <r>
      <rPr>
        <b/>
        <sz val="11"/>
        <rFont val="Times New Roman"/>
        <family val="1"/>
      </rPr>
      <t>((PV x (CIS/100) x ((I.O.F./100)+1)) + CA) / 12 meses</t>
    </r>
  </si>
  <si>
    <t>10-preço da recauchutagem</t>
  </si>
  <si>
    <t>21-vida útil do pneu</t>
  </si>
  <si>
    <t>FIORINO FURGÃO 1.4 EVO FLEX 8V 2P - FIAT</t>
  </si>
  <si>
    <t xml:space="preserve">KOMBI FURGÃO 1.4 MI FLEX 8V </t>
  </si>
  <si>
    <t>SPRINTER 515 FURGÃO ELT 2.2</t>
  </si>
  <si>
    <t>BAU DURALUMINIO - 6,6 x 2,60 x 2,60</t>
  </si>
  <si>
    <t>MB ATEGO 1419 6X2 C/ 3º EIXO - TRUCK</t>
  </si>
  <si>
    <t>HONDA CG 125 FAN KS</t>
  </si>
  <si>
    <t>D - ARLA 32</t>
  </si>
  <si>
    <r>
      <t xml:space="preserve"> -arla 32 =</t>
    </r>
    <r>
      <rPr>
        <b/>
        <sz val="11"/>
        <rFont val="Times New Roman"/>
        <family val="1"/>
      </rPr>
      <t xml:space="preserve"> ((PCr x (CCr +RPT )) / TCr) + ((PCa x CD) / TD)</t>
    </r>
  </si>
  <si>
    <t>5</t>
  </si>
  <si>
    <t>ACCELO 815C EURO 5</t>
  </si>
  <si>
    <t>7</t>
  </si>
  <si>
    <t xml:space="preserve">HYUNDAI HR </t>
  </si>
  <si>
    <t xml:space="preserve">BAU DURALUMINIO </t>
  </si>
  <si>
    <t>MB ACCELO 1016 C 4X2 - TOCO</t>
  </si>
  <si>
    <t>FURGÃO DURAL. 9,0 X 2,6 X 2,60</t>
  </si>
  <si>
    <t>PREÇO DO ARLA 32</t>
  </si>
  <si>
    <t>8A</t>
  </si>
  <si>
    <t>RENDIMENTO DO ARLA 32</t>
  </si>
  <si>
    <t>27A</t>
  </si>
  <si>
    <t>ARLA 32</t>
  </si>
  <si>
    <t>F - ARLA 32</t>
  </si>
  <si>
    <r>
      <t xml:space="preserve"> -ARLA 32 =</t>
    </r>
    <r>
      <rPr>
        <b/>
        <sz val="11"/>
        <rFont val="Times New Roman"/>
        <family val="1"/>
      </rPr>
      <t xml:space="preserve"> (PArla  / Rcomb)*Rarla</t>
    </r>
  </si>
  <si>
    <t>08A-preço do Arla 32 por litro</t>
  </si>
  <si>
    <t>27A-rendimento do Arla 32</t>
  </si>
  <si>
    <t xml:space="preserve">RArla </t>
  </si>
  <si>
    <t xml:space="preserve">PArla </t>
  </si>
  <si>
    <t>13A</t>
  </si>
  <si>
    <t>33A</t>
  </si>
  <si>
    <t>13A-preço do Arla 32 por litro</t>
  </si>
  <si>
    <t>33A-rendimento do Arla 32</t>
  </si>
  <si>
    <t>9A</t>
  </si>
  <si>
    <t>28A</t>
  </si>
  <si>
    <t>09A-preço do Arla 32 por litro</t>
  </si>
  <si>
    <t>28A-rendimento do Arla 32</t>
  </si>
  <si>
    <t>12A</t>
  </si>
  <si>
    <t>34A</t>
  </si>
  <si>
    <t>(A+B+C+D+E+F+G+H)</t>
  </si>
  <si>
    <t>H - ARLA 32</t>
  </si>
  <si>
    <t>IVECO DAILY 35S14 2P (EURO 5)</t>
  </si>
  <si>
    <t xml:space="preserve">CHASSI BAU DURALUMINIO </t>
  </si>
  <si>
    <t xml:space="preserve">MB ATRON 2324 6X2 - TRUCK </t>
  </si>
  <si>
    <t>SCANIA G 400 LA 4X2 H2 (EURO 6)</t>
  </si>
  <si>
    <t>MARÇO/2024</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</si>
</sst>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0000_);_(* \(#,##0.0000\);_(* &quot;-&quot;??_);_(@_)"/>
    <numFmt numFmtId="185" formatCode="_(* #,##0_);_(* \(#,##0\);_(* &quot;-&quot;??_);_(@_)"/>
    <numFmt numFmtId="186" formatCode="0.0%"/>
    <numFmt numFmtId="187" formatCode="0.0000"/>
    <numFmt numFmtId="188" formatCode="0.00000"/>
    <numFmt numFmtId="189" formatCode="#,##0.0000"/>
    <numFmt numFmtId="190" formatCode="_(&quot;R$&quot;\ * #,##0.00_);_(&quot;R$&quot;\ * \(#,##0.00\);_(&quot;R$&quot;\ * &quot;-&quot;??_);_(@_)"/>
    <numFmt numFmtId="191" formatCode="_(* #.##0.0_);_(* \(#.##0.0\);_(* &quot;-&quot;??_);_(@_)"/>
    <numFmt numFmtId="192" formatCode="_(* #,##0.000_);_(* \(#,##0.000\);_(* &quot;-&quot;??_);_(@_)"/>
    <numFmt numFmtId="193" formatCode="_(* #,##0.0000_);_(* \(#,##0.0000\);_(* &quot;-&quot;????_);_(@_)"/>
    <numFmt numFmtId="194" formatCode="_(* #,##0.00000_);_(* \(#,##0.00000\);_(* &quot;-&quot;??_);_(@_)"/>
    <numFmt numFmtId="195" formatCode="_(&quot;R$ &quot;* #,##0.0000_);_(&quot;R$ &quot;* \(#,##0.0000\);_(&quot;R$ &quot;* &quot;-&quot;??_);_(@_)"/>
    <numFmt numFmtId="196" formatCode="_(&quot;R$ &quot;* #,##0.0000_);_(&quot;R$ &quot;* \(#,##0.0000\);_(&quot;R$ &quot;* &quot;-&quot;????_);_(@_)"/>
    <numFmt numFmtId="197" formatCode="_(&quot;R$ &quot;* #,##0.000_);_(&quot;R$ &quot;* \(#,##0.000\);_(&quot;R$ &quot;* &quot;-&quot;??_);_(@_)"/>
    <numFmt numFmtId="198" formatCode="0.000"/>
    <numFmt numFmtId="199" formatCode="0.0"/>
    <numFmt numFmtId="200" formatCode="_(* #,##0.0_);_(* \(#,##0.0\);_(* &quot;-&quot;_);_(@_)"/>
    <numFmt numFmtId="201" formatCode="_(* #,##0.00_);_(* \(#,##0.00\);_(* &quot;-&quot;_);_(@_)"/>
    <numFmt numFmtId="202" formatCode="_(* #,##0.000_);_(* \(#,##0.000\);_(* &quot;-&quot;_);_(@_)"/>
    <numFmt numFmtId="203" formatCode="_(* #,##0.0000_);_(* \(#,##0.0000\);_(* &quot;-&quot;_);_(@_)"/>
    <numFmt numFmtId="204" formatCode="_(* #,##0.00000_);_(* \(#,##0.00000\);_(* &quot;-&quot;_);_(@_)"/>
    <numFmt numFmtId="205" formatCode="_(* #,##0.000000_);_(* \(#,##0.000000\);_(* &quot;-&quot;_);_(@_)"/>
    <numFmt numFmtId="206" formatCode="_(* #,##0.000_);_(* \(#,##0.000\);_(* &quot;-&quot;???_);_(@_)"/>
    <numFmt numFmtId="207" formatCode="_(* #,##0.0_);_(* \(#,##0.0\);_(* &quot;-&quot;??_);_(@_)"/>
    <numFmt numFmtId="208" formatCode="_(&quot;R$ &quot;* #,##0.00000_);_(&quot;R$ &quot;* \(#,##0.00000\);_(&quot;R$ &quot;* &quot;-&quot;??_);_(@_)"/>
    <numFmt numFmtId="209" formatCode="_(&quot;R$ &quot;* #,##0.000000_);_(&quot;R$ &quot;* \(#,##0.000000\);_(&quot;R$ &quot;* &quot;-&quot;??_);_(@_)"/>
    <numFmt numFmtId="210" formatCode="_(&quot;R$ &quot;* #,##0.0000000_);_(&quot;R$ &quot;* \(#,##0.0000000\);_(&quot;R$ &quot;* &quot;-&quot;??_);_(@_)"/>
    <numFmt numFmtId="211" formatCode="_(&quot;R$ &quot;* #,##0.00000000_);_(&quot;R$ &quot;* \(#,##0.00000000\);_(&quot;R$ &quot;* &quot;-&quot;??_);_(@_)"/>
    <numFmt numFmtId="212" formatCode="_(&quot;R$ &quot;* #,##0.000000000_);_(&quot;R$ &quot;* \(#,##0.000000000\);_(&quot;R$ &quot;* &quot;-&quot;??_);_(@_)"/>
    <numFmt numFmtId="213" formatCode="_(&quot;R$ &quot;* #,##0.0000000000_);_(&quot;R$ &quot;* \(#,##0.0000000000\);_(&quot;R$ &quot;* &quot;-&quot;??_);_(@_)"/>
    <numFmt numFmtId="214" formatCode="0.00000000000%"/>
    <numFmt numFmtId="215" formatCode="0.000%"/>
    <numFmt numFmtId="216" formatCode="#,##0.0000_);\(#,##0.0000\)"/>
    <numFmt numFmtId="217" formatCode="_-* #,##0.0000_-;\-* #,##0.0000_-;_-* &quot;-&quot;????_-;_-@_-"/>
    <numFmt numFmtId="218" formatCode="_-* #,##0.000_-;\-* #,##0.000_-;_-* &quot;-&quot;???_-;_-@_-"/>
    <numFmt numFmtId="219" formatCode="_(&quot;R$ &quot;* #,##0.0_);_(&quot;R$ &quot;* \(#,##0.0\);_(&quot;R$ &quot;* &quot;-&quot;??_);_(@_)"/>
    <numFmt numFmtId="220" formatCode="_(&quot;R$ &quot;* #,##0_);_(&quot;R$ &quot;* \(#,##0\);_(&quot;R$ &quot;* &quot;-&quot;??_);_(@_)"/>
  </numFmts>
  <fonts count="75">
    <font>
      <sz val="10"/>
      <name val="Arial"/>
      <family val="0"/>
    </font>
    <font>
      <sz val="8"/>
      <name val="Arial"/>
      <family val="2"/>
    </font>
    <font>
      <sz val="10"/>
      <name val="Times New Roman"/>
      <family val="1"/>
    </font>
    <font>
      <b/>
      <sz val="10"/>
      <color indexed="12"/>
      <name val="Times New Roman"/>
      <family val="1"/>
    </font>
    <font>
      <b/>
      <sz val="10"/>
      <name val="Times New Roman"/>
      <family val="1"/>
    </font>
    <font>
      <b/>
      <sz val="10"/>
      <color indexed="10"/>
      <name val="Times New Roman"/>
      <family val="1"/>
    </font>
    <font>
      <b/>
      <sz val="9"/>
      <color indexed="12"/>
      <name val="Times New Roman"/>
      <family val="1"/>
    </font>
    <font>
      <b/>
      <sz val="9"/>
      <name val="Times New Roman"/>
      <family val="1"/>
    </font>
    <font>
      <b/>
      <u val="single"/>
      <sz val="12"/>
      <color indexed="12"/>
      <name val="Times New Roman"/>
      <family val="1"/>
    </font>
    <font>
      <b/>
      <sz val="8"/>
      <name val="Times New Roman"/>
      <family val="1"/>
    </font>
    <font>
      <b/>
      <sz val="11"/>
      <name val="Times New Roman"/>
      <family val="1"/>
    </font>
    <font>
      <b/>
      <sz val="11"/>
      <color indexed="12"/>
      <name val="Times New Roman"/>
      <family val="1"/>
    </font>
    <font>
      <sz val="8"/>
      <name val="Times New Roman"/>
      <family val="1"/>
    </font>
    <font>
      <b/>
      <sz val="11"/>
      <color indexed="10"/>
      <name val="Times New Roman"/>
      <family val="1"/>
    </font>
    <font>
      <sz val="9"/>
      <name val="Times New Roman"/>
      <family val="1"/>
    </font>
    <font>
      <b/>
      <sz val="12"/>
      <color indexed="10"/>
      <name val="Times New Roman"/>
      <family val="1"/>
    </font>
    <font>
      <b/>
      <u val="single"/>
      <sz val="10"/>
      <color indexed="12"/>
      <name val="Times New Roman"/>
      <family val="1"/>
    </font>
    <font>
      <b/>
      <u val="single"/>
      <sz val="10"/>
      <color indexed="10"/>
      <name val="Times New Roman"/>
      <family val="1"/>
    </font>
    <font>
      <b/>
      <i/>
      <u val="single"/>
      <sz val="11"/>
      <color indexed="12"/>
      <name val="Times New Roman"/>
      <family val="1"/>
    </font>
    <font>
      <sz val="11"/>
      <name val="Times New Roman"/>
      <family val="1"/>
    </font>
    <font>
      <b/>
      <sz val="10"/>
      <color indexed="53"/>
      <name val="Times New Roman"/>
      <family val="1"/>
    </font>
    <font>
      <sz val="11"/>
      <name val="Arial"/>
      <family val="2"/>
    </font>
    <font>
      <b/>
      <sz val="14"/>
      <color indexed="16"/>
      <name val="Times New Roman"/>
      <family val="1"/>
    </font>
    <font>
      <b/>
      <sz val="18"/>
      <name val="Times New Roman"/>
      <family val="1"/>
    </font>
    <font>
      <b/>
      <i/>
      <sz val="12"/>
      <color indexed="53"/>
      <name val="Times New Roman"/>
      <family val="1"/>
    </font>
    <font>
      <b/>
      <i/>
      <u val="single"/>
      <sz val="12"/>
      <color indexed="10"/>
      <name val="Times New Roman"/>
      <family val="1"/>
    </font>
    <font>
      <b/>
      <i/>
      <sz val="12"/>
      <color indexed="12"/>
      <name val="Times New Roman"/>
      <family val="1"/>
    </font>
    <font>
      <b/>
      <i/>
      <sz val="11"/>
      <color indexed="12"/>
      <name val="Times New Roman"/>
      <family val="1"/>
    </font>
    <font>
      <i/>
      <sz val="11"/>
      <name val="Times New Roman"/>
      <family val="1"/>
    </font>
    <font>
      <b/>
      <i/>
      <sz val="11"/>
      <name val="Times New Roman"/>
      <family val="1"/>
    </font>
    <font>
      <i/>
      <sz val="12"/>
      <color indexed="12"/>
      <name val="Times New Roman"/>
      <family val="1"/>
    </font>
    <font>
      <b/>
      <i/>
      <sz val="11"/>
      <color indexed="10"/>
      <name val="Times New Roman"/>
      <family val="1"/>
    </font>
    <font>
      <i/>
      <sz val="11"/>
      <color indexed="12"/>
      <name val="Times New Roman"/>
      <family val="1"/>
    </font>
    <font>
      <sz val="10"/>
      <color indexed="53"/>
      <name val="Times New Roman"/>
      <family val="1"/>
    </font>
    <font>
      <sz val="12"/>
      <name val="Arial"/>
      <family val="2"/>
    </font>
    <font>
      <b/>
      <sz val="10"/>
      <color indexed="17"/>
      <name val="Times New Roman"/>
      <family val="1"/>
    </font>
    <font>
      <sz val="10"/>
      <color indexed="10"/>
      <name val="Times New Roman"/>
      <family val="1"/>
    </font>
    <font>
      <b/>
      <sz val="11"/>
      <color indexed="53"/>
      <name val="Times New Roman"/>
      <family val="1"/>
    </font>
    <font>
      <sz val="9"/>
      <name val="Segoe UI"/>
      <family val="2"/>
    </font>
    <font>
      <b/>
      <sz val="9"/>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3" fillId="29" borderId="1" applyNumberFormat="0" applyAlignment="0" applyProtection="0"/>
    <xf numFmtId="0" fontId="64"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175"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177" fontId="0" fillId="0" borderId="0" applyFont="0" applyFill="0" applyBorder="0" applyAlignment="0" applyProtection="0"/>
  </cellStyleXfs>
  <cellXfs count="533">
    <xf numFmtId="0" fontId="0" fillId="0" borderId="0" xfId="0" applyAlignment="1">
      <alignment/>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right" vertical="center"/>
    </xf>
    <xf numFmtId="0" fontId="3" fillId="33" borderId="0" xfId="0" applyFont="1" applyFill="1" applyBorder="1" applyAlignment="1">
      <alignment horizontal="right" vertical="center"/>
    </xf>
    <xf numFmtId="175" fontId="3" fillId="33" borderId="13" xfId="0" applyNumberFormat="1" applyFont="1" applyFill="1" applyBorder="1" applyAlignment="1">
      <alignment horizontal="left" vertical="center"/>
    </xf>
    <xf numFmtId="175" fontId="3" fillId="33" borderId="14" xfId="0" applyNumberFormat="1" applyFont="1" applyFill="1" applyBorder="1" applyAlignment="1">
      <alignment horizontal="right" vertical="center"/>
    </xf>
    <xf numFmtId="0" fontId="6"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12" fillId="33" borderId="0" xfId="0" applyFont="1" applyFill="1" applyAlignment="1">
      <alignment vertical="center"/>
    </xf>
    <xf numFmtId="0" fontId="9" fillId="33" borderId="17" xfId="0" applyFont="1" applyFill="1" applyBorder="1" applyAlignment="1">
      <alignment horizontal="center" vertical="center"/>
    </xf>
    <xf numFmtId="0" fontId="5" fillId="33" borderId="0" xfId="0" applyFont="1" applyFill="1" applyBorder="1" applyAlignment="1">
      <alignment horizontal="center" vertical="center" wrapText="1"/>
    </xf>
    <xf numFmtId="0" fontId="13" fillId="33" borderId="0" xfId="0" applyFont="1" applyFill="1" applyBorder="1" applyAlignment="1">
      <alignment horizontal="center" vertical="center"/>
    </xf>
    <xf numFmtId="0" fontId="10" fillId="33" borderId="13" xfId="0" applyFont="1" applyFill="1" applyBorder="1" applyAlignment="1">
      <alignment horizontal="left" vertical="center"/>
    </xf>
    <xf numFmtId="0" fontId="9" fillId="33" borderId="0" xfId="0" applyFont="1" applyFill="1" applyAlignment="1">
      <alignment vertical="center"/>
    </xf>
    <xf numFmtId="0" fontId="10" fillId="33" borderId="0" xfId="0" applyFont="1" applyFill="1" applyBorder="1" applyAlignment="1">
      <alignment horizontal="center" vertical="center"/>
    </xf>
    <xf numFmtId="0" fontId="10" fillId="33" borderId="18" xfId="0" applyFont="1" applyFill="1" applyBorder="1" applyAlignment="1">
      <alignment horizontal="left" vertical="center"/>
    </xf>
    <xf numFmtId="0" fontId="10" fillId="33" borderId="17" xfId="0" applyFont="1" applyFill="1" applyBorder="1" applyAlignment="1">
      <alignment horizontal="left" vertical="center"/>
    </xf>
    <xf numFmtId="0" fontId="10" fillId="33" borderId="19" xfId="0" applyFont="1" applyFill="1" applyBorder="1" applyAlignment="1">
      <alignment horizontal="left" vertical="center"/>
    </xf>
    <xf numFmtId="0" fontId="12" fillId="33" borderId="0" xfId="0" applyFont="1" applyFill="1" applyBorder="1" applyAlignment="1">
      <alignment vertical="center"/>
    </xf>
    <xf numFmtId="3" fontId="9" fillId="33" borderId="0" xfId="0" applyNumberFormat="1" applyFont="1" applyFill="1" applyAlignment="1">
      <alignment vertical="center"/>
    </xf>
    <xf numFmtId="0" fontId="10" fillId="33" borderId="20" xfId="0" applyFont="1" applyFill="1" applyBorder="1" applyAlignment="1">
      <alignment horizontal="left" vertical="center"/>
    </xf>
    <xf numFmtId="0" fontId="10" fillId="33" borderId="0" xfId="0" applyFont="1" applyFill="1" applyBorder="1" applyAlignment="1">
      <alignment horizontal="left" vertical="center"/>
    </xf>
    <xf numFmtId="0" fontId="13" fillId="33" borderId="18" xfId="0" applyFont="1" applyFill="1" applyBorder="1" applyAlignment="1">
      <alignment horizontal="center" vertical="center"/>
    </xf>
    <xf numFmtId="0" fontId="12" fillId="33" borderId="18" xfId="0" applyFont="1" applyFill="1" applyBorder="1" applyAlignment="1">
      <alignment vertical="center"/>
    </xf>
    <xf numFmtId="0" fontId="9" fillId="33" borderId="0" xfId="0" applyFont="1" applyFill="1" applyAlignment="1" quotePrefix="1">
      <alignment horizontal="left" vertical="center"/>
    </xf>
    <xf numFmtId="0" fontId="3" fillId="33" borderId="17" xfId="0" applyFont="1" applyFill="1" applyBorder="1" applyAlignment="1">
      <alignment horizontal="left" vertical="center"/>
    </xf>
    <xf numFmtId="0" fontId="3" fillId="33" borderId="14" xfId="0" applyFont="1" applyFill="1" applyBorder="1" applyAlignment="1">
      <alignment horizontal="left" vertical="center"/>
    </xf>
    <xf numFmtId="195" fontId="13" fillId="33" borderId="0" xfId="0" applyNumberFormat="1" applyFont="1" applyFill="1" applyBorder="1" applyAlignment="1">
      <alignment horizontal="center" vertical="center"/>
    </xf>
    <xf numFmtId="0" fontId="4" fillId="33" borderId="17" xfId="0" applyFont="1" applyFill="1" applyBorder="1" applyAlignment="1">
      <alignment horizontal="left" vertical="center"/>
    </xf>
    <xf numFmtId="0" fontId="4" fillId="33" borderId="13"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3" xfId="0" applyFont="1" applyFill="1" applyBorder="1" applyAlignment="1">
      <alignment horizontal="left" vertical="center"/>
    </xf>
    <xf numFmtId="0" fontId="13" fillId="33" borderId="14" xfId="0" applyFont="1" applyFill="1" applyBorder="1" applyAlignment="1">
      <alignment horizontal="left" vertical="center"/>
    </xf>
    <xf numFmtId="0" fontId="10" fillId="33" borderId="14" xfId="0" applyFont="1" applyFill="1" applyBorder="1" applyAlignment="1">
      <alignment horizontal="left" vertical="center"/>
    </xf>
    <xf numFmtId="0" fontId="4" fillId="33" borderId="14" xfId="0" applyFont="1" applyFill="1" applyBorder="1" applyAlignment="1">
      <alignment horizontal="left" vertical="center"/>
    </xf>
    <xf numFmtId="0" fontId="13" fillId="33" borderId="0" xfId="0" applyFont="1" applyFill="1" applyBorder="1" applyAlignment="1">
      <alignment horizontal="left" vertical="center"/>
    </xf>
    <xf numFmtId="3" fontId="9" fillId="33" borderId="0" xfId="0" applyNumberFormat="1" applyFont="1" applyFill="1" applyBorder="1" applyAlignment="1">
      <alignment vertical="center"/>
    </xf>
    <xf numFmtId="0" fontId="9" fillId="33" borderId="0" xfId="0" applyFont="1" applyFill="1" applyBorder="1" applyAlignment="1">
      <alignment vertical="center"/>
    </xf>
    <xf numFmtId="0" fontId="18" fillId="33" borderId="0" xfId="0" applyFont="1" applyFill="1" applyAlignment="1">
      <alignment horizontal="center" vertical="center"/>
    </xf>
    <xf numFmtId="0" fontId="18" fillId="33" borderId="0" xfId="0" applyFont="1" applyFill="1" applyBorder="1" applyAlignment="1">
      <alignment horizontal="center" vertical="center"/>
    </xf>
    <xf numFmtId="0" fontId="13" fillId="33" borderId="0" xfId="0" applyFont="1" applyFill="1" applyBorder="1" applyAlignment="1">
      <alignment horizontal="center" vertical="center" wrapText="1"/>
    </xf>
    <xf numFmtId="177" fontId="20" fillId="33" borderId="16" xfId="60" applyFont="1" applyFill="1" applyBorder="1" applyAlignment="1">
      <alignment horizontal="center" vertical="center"/>
    </xf>
    <xf numFmtId="0" fontId="7" fillId="33" borderId="19"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13" xfId="0" applyFont="1" applyFill="1" applyBorder="1" applyAlignment="1">
      <alignment horizontal="left" vertical="center"/>
    </xf>
    <xf numFmtId="0" fontId="2" fillId="33" borderId="0" xfId="0" applyFont="1" applyFill="1" applyAlignment="1">
      <alignment vertical="center"/>
    </xf>
    <xf numFmtId="0" fontId="35" fillId="33" borderId="0" xfId="0" applyFont="1" applyFill="1" applyAlignment="1">
      <alignment vertical="center"/>
    </xf>
    <xf numFmtId="0" fontId="2" fillId="33" borderId="17" xfId="0" applyFont="1" applyFill="1" applyBorder="1" applyAlignment="1">
      <alignment vertical="center"/>
    </xf>
    <xf numFmtId="0" fontId="3" fillId="33" borderId="19"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21" xfId="0" applyFont="1" applyFill="1" applyBorder="1" applyAlignment="1">
      <alignment horizontal="left" vertical="center"/>
    </xf>
    <xf numFmtId="49" fontId="3" fillId="33" borderId="13" xfId="0" applyNumberFormat="1" applyFont="1" applyFill="1" applyBorder="1" applyAlignment="1">
      <alignment horizontal="left" vertical="center"/>
    </xf>
    <xf numFmtId="49" fontId="3" fillId="33" borderId="14" xfId="0" applyNumberFormat="1" applyFont="1" applyFill="1" applyBorder="1" applyAlignment="1">
      <alignment horizontal="right" vertical="center"/>
    </xf>
    <xf numFmtId="49" fontId="3" fillId="33" borderId="0" xfId="0" applyNumberFormat="1" applyFont="1" applyFill="1" applyBorder="1" applyAlignment="1">
      <alignment horizontal="right" vertical="center"/>
    </xf>
    <xf numFmtId="176" fontId="2" fillId="33" borderId="0" xfId="45" applyFont="1" applyFill="1" applyAlignment="1">
      <alignment vertical="center"/>
    </xf>
    <xf numFmtId="10" fontId="2" fillId="33" borderId="0" xfId="49" applyNumberFormat="1" applyFont="1" applyFill="1" applyAlignment="1">
      <alignment vertical="center"/>
    </xf>
    <xf numFmtId="0" fontId="3" fillId="33" borderId="0" xfId="0" applyFont="1" applyFill="1" applyBorder="1" applyAlignment="1">
      <alignment horizontal="left" vertical="center"/>
    </xf>
    <xf numFmtId="176" fontId="2" fillId="33" borderId="0" xfId="0" applyNumberFormat="1" applyFont="1" applyFill="1" applyAlignment="1">
      <alignment vertical="center"/>
    </xf>
    <xf numFmtId="0" fontId="2" fillId="33" borderId="0" xfId="0" applyFont="1" applyFill="1" applyAlignment="1">
      <alignment vertical="center" wrapText="1"/>
    </xf>
    <xf numFmtId="0" fontId="3" fillId="33" borderId="17" xfId="0" applyFont="1" applyFill="1" applyBorder="1" applyAlignment="1">
      <alignment horizontal="center" vertical="center" wrapText="1"/>
    </xf>
    <xf numFmtId="0" fontId="2" fillId="33" borderId="0" xfId="0" applyFont="1" applyFill="1" applyBorder="1" applyAlignment="1">
      <alignment vertical="center" wrapText="1"/>
    </xf>
    <xf numFmtId="0" fontId="2" fillId="33" borderId="18" xfId="0" applyFont="1" applyFill="1" applyBorder="1" applyAlignment="1">
      <alignment vertical="center"/>
    </xf>
    <xf numFmtId="0" fontId="4" fillId="33" borderId="16" xfId="0" applyFont="1" applyFill="1" applyBorder="1" applyAlignment="1">
      <alignment horizontal="center" vertical="center"/>
    </xf>
    <xf numFmtId="10" fontId="2" fillId="33" borderId="0" xfId="49" applyNumberFormat="1" applyFont="1" applyFill="1" applyAlignment="1">
      <alignment horizontal="center" vertical="center"/>
    </xf>
    <xf numFmtId="0" fontId="4" fillId="33" borderId="22" xfId="0" applyFont="1" applyFill="1" applyBorder="1" applyAlignment="1">
      <alignment horizontal="center" vertical="center"/>
    </xf>
    <xf numFmtId="177" fontId="4" fillId="33" borderId="16" xfId="60" applyFont="1" applyFill="1" applyBorder="1" applyAlignment="1">
      <alignment horizontal="center" vertical="center"/>
    </xf>
    <xf numFmtId="177" fontId="2" fillId="33" borderId="0" xfId="0" applyNumberFormat="1" applyFont="1" applyFill="1" applyAlignment="1">
      <alignment vertical="center"/>
    </xf>
    <xf numFmtId="177" fontId="2" fillId="33" borderId="0" xfId="49" applyNumberFormat="1" applyFont="1" applyFill="1" applyAlignment="1">
      <alignment vertical="center"/>
    </xf>
    <xf numFmtId="0" fontId="7" fillId="33" borderId="20" xfId="0" applyFont="1" applyFill="1" applyBorder="1" applyAlignment="1">
      <alignment horizontal="left" vertical="center"/>
    </xf>
    <xf numFmtId="0" fontId="7" fillId="33" borderId="0" xfId="0" applyFont="1" applyFill="1" applyBorder="1" applyAlignment="1">
      <alignment horizontal="left" vertical="center"/>
    </xf>
    <xf numFmtId="0" fontId="2" fillId="33" borderId="13" xfId="0" applyFont="1" applyFill="1" applyBorder="1" applyAlignment="1">
      <alignment vertical="center"/>
    </xf>
    <xf numFmtId="177" fontId="20" fillId="33" borderId="16" xfId="60" applyFont="1" applyFill="1" applyBorder="1" applyAlignment="1">
      <alignment horizontal="right" vertical="center"/>
    </xf>
    <xf numFmtId="49" fontId="20" fillId="33" borderId="16" xfId="0" applyNumberFormat="1" applyFont="1" applyFill="1" applyBorder="1" applyAlignment="1">
      <alignment horizontal="right" vertical="center"/>
    </xf>
    <xf numFmtId="177" fontId="2" fillId="33" borderId="0" xfId="0" applyNumberFormat="1" applyFont="1" applyFill="1" applyAlignment="1">
      <alignment horizontal="right" vertical="center"/>
    </xf>
    <xf numFmtId="49" fontId="4" fillId="33" borderId="22" xfId="0" applyNumberFormat="1" applyFont="1" applyFill="1" applyBorder="1" applyAlignment="1">
      <alignment horizontal="center" vertical="center"/>
    </xf>
    <xf numFmtId="0" fontId="2" fillId="33" borderId="0" xfId="0" applyFont="1" applyFill="1" applyAlignment="1">
      <alignment horizontal="right" vertical="center"/>
    </xf>
    <xf numFmtId="10" fontId="4" fillId="33" borderId="22" xfId="0" applyNumberFormat="1" applyFont="1" applyFill="1" applyBorder="1" applyAlignment="1">
      <alignment horizontal="center" vertical="center"/>
    </xf>
    <xf numFmtId="2" fontId="20" fillId="33" borderId="16" xfId="0" applyNumberFormat="1" applyFont="1" applyFill="1" applyBorder="1" applyAlignment="1">
      <alignment horizontal="right" vertical="center"/>
    </xf>
    <xf numFmtId="2" fontId="4" fillId="33" borderId="22" xfId="0" applyNumberFormat="1" applyFont="1" applyFill="1" applyBorder="1" applyAlignment="1">
      <alignment horizontal="center" vertical="center"/>
    </xf>
    <xf numFmtId="175" fontId="20" fillId="33" borderId="16" xfId="0" applyNumberFormat="1" applyFont="1" applyFill="1" applyBorder="1" applyAlignment="1">
      <alignment horizontal="right" vertical="center"/>
    </xf>
    <xf numFmtId="0" fontId="20" fillId="33" borderId="16" xfId="0" applyNumberFormat="1" applyFont="1" applyFill="1" applyBorder="1" applyAlignment="1">
      <alignment horizontal="right" vertical="center"/>
    </xf>
    <xf numFmtId="0" fontId="8" fillId="33" borderId="0" xfId="0" applyFont="1" applyFill="1" applyAlignment="1">
      <alignment horizontal="center" vertical="center"/>
    </xf>
    <xf numFmtId="0" fontId="2" fillId="33" borderId="16" xfId="0" applyFont="1" applyFill="1" applyBorder="1" applyAlignment="1">
      <alignment vertical="center"/>
    </xf>
    <xf numFmtId="0" fontId="3" fillId="33" borderId="16" xfId="0" applyFont="1" applyFill="1" applyBorder="1" applyAlignment="1">
      <alignment horizontal="center" vertical="center" wrapText="1"/>
    </xf>
    <xf numFmtId="10" fontId="11" fillId="33" borderId="16" xfId="49" applyNumberFormat="1" applyFont="1" applyFill="1" applyBorder="1" applyAlignment="1">
      <alignment horizontal="center" vertical="center" wrapText="1"/>
    </xf>
    <xf numFmtId="177" fontId="14" fillId="33" borderId="0" xfId="60" applyFont="1" applyFill="1" applyAlignment="1">
      <alignment vertical="center"/>
    </xf>
    <xf numFmtId="10" fontId="11" fillId="33" borderId="16" xfId="49" applyNumberFormat="1" applyFont="1" applyFill="1" applyBorder="1" applyAlignment="1">
      <alignment horizontal="center" vertical="center"/>
    </xf>
    <xf numFmtId="196" fontId="36" fillId="33" borderId="0" xfId="0" applyNumberFormat="1" applyFont="1" applyFill="1" applyAlignment="1">
      <alignment vertical="center"/>
    </xf>
    <xf numFmtId="196" fontId="2" fillId="33" borderId="0" xfId="0" applyNumberFormat="1" applyFont="1" applyFill="1" applyAlignment="1">
      <alignment vertical="center"/>
    </xf>
    <xf numFmtId="0" fontId="11" fillId="33" borderId="0" xfId="0" applyFont="1" applyFill="1" applyBorder="1" applyAlignment="1">
      <alignment horizontal="center" vertical="center"/>
    </xf>
    <xf numFmtId="9" fontId="15" fillId="33" borderId="16" xfId="49" applyFont="1" applyFill="1" applyBorder="1" applyAlignment="1">
      <alignment horizontal="center" vertical="center"/>
    </xf>
    <xf numFmtId="0" fontId="15" fillId="33" borderId="0" xfId="0" applyFont="1" applyFill="1" applyBorder="1" applyAlignment="1">
      <alignment horizontal="center" vertical="center"/>
    </xf>
    <xf numFmtId="176" fontId="15" fillId="33" borderId="0" xfId="0" applyNumberFormat="1" applyFont="1" applyFill="1" applyBorder="1" applyAlignment="1">
      <alignment horizontal="center" vertical="center"/>
    </xf>
    <xf numFmtId="9" fontId="15" fillId="33" borderId="0" xfId="49" applyFont="1" applyFill="1" applyBorder="1" applyAlignment="1">
      <alignment horizontal="center" vertical="center"/>
    </xf>
    <xf numFmtId="0" fontId="2" fillId="33" borderId="0" xfId="0" applyFont="1" applyFill="1" applyBorder="1" applyAlignment="1">
      <alignment vertical="center"/>
    </xf>
    <xf numFmtId="0" fontId="11" fillId="33" borderId="2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23" xfId="0" applyFont="1" applyFill="1" applyBorder="1" applyAlignment="1">
      <alignment horizontal="left" vertical="center"/>
    </xf>
    <xf numFmtId="0" fontId="19" fillId="33" borderId="0" xfId="0" applyFont="1" applyFill="1" applyBorder="1" applyAlignment="1">
      <alignment vertical="center"/>
    </xf>
    <xf numFmtId="0" fontId="11" fillId="33" borderId="20" xfId="0" applyFont="1" applyFill="1" applyBorder="1" applyAlignment="1">
      <alignment vertical="center"/>
    </xf>
    <xf numFmtId="0" fontId="10" fillId="33" borderId="23" xfId="0" applyFont="1" applyFill="1" applyBorder="1" applyAlignment="1">
      <alignment horizontal="center" vertical="center"/>
    </xf>
    <xf numFmtId="0" fontId="10" fillId="33" borderId="20" xfId="0" applyFont="1" applyFill="1" applyBorder="1" applyAlignment="1">
      <alignment vertical="center"/>
    </xf>
    <xf numFmtId="0" fontId="10" fillId="33" borderId="16" xfId="0" applyFont="1" applyFill="1" applyBorder="1" applyAlignment="1">
      <alignment horizontal="center" vertical="center"/>
    </xf>
    <xf numFmtId="0" fontId="2" fillId="33" borderId="20" xfId="0" applyFont="1" applyFill="1" applyBorder="1" applyAlignment="1">
      <alignment vertical="center"/>
    </xf>
    <xf numFmtId="0" fontId="10" fillId="33" borderId="20"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1" xfId="0" applyFont="1" applyFill="1" applyBorder="1" applyAlignment="1">
      <alignment horizontal="right" vertical="center"/>
    </xf>
    <xf numFmtId="2" fontId="4" fillId="33" borderId="12" xfId="0" applyNumberFormat="1" applyFont="1" applyFill="1" applyBorder="1" applyAlignment="1">
      <alignment horizontal="right" vertical="center"/>
    </xf>
    <xf numFmtId="0" fontId="10" fillId="33" borderId="17" xfId="0" applyFont="1" applyFill="1" applyBorder="1" applyAlignment="1">
      <alignment horizontal="center" vertical="center"/>
    </xf>
    <xf numFmtId="0" fontId="4" fillId="33" borderId="13" xfId="0" applyFont="1" applyFill="1" applyBorder="1" applyAlignment="1">
      <alignment horizontal="right" vertical="center"/>
    </xf>
    <xf numFmtId="2" fontId="4" fillId="33" borderId="14" xfId="0" applyNumberFormat="1" applyFont="1" applyFill="1" applyBorder="1" applyAlignment="1">
      <alignment horizontal="right" vertical="center"/>
    </xf>
    <xf numFmtId="0" fontId="2" fillId="33" borderId="19" xfId="0" applyFont="1" applyFill="1" applyBorder="1" applyAlignment="1">
      <alignment vertical="center"/>
    </xf>
    <xf numFmtId="0" fontId="10" fillId="33" borderId="18" xfId="0" applyFont="1" applyFill="1" applyBorder="1" applyAlignment="1">
      <alignment horizontal="center" vertical="center"/>
    </xf>
    <xf numFmtId="0" fontId="10" fillId="33" borderId="21" xfId="0" applyFont="1" applyFill="1" applyBorder="1" applyAlignment="1">
      <alignment horizontal="center" vertical="center"/>
    </xf>
    <xf numFmtId="0" fontId="12" fillId="33" borderId="23" xfId="0" applyFont="1" applyFill="1" applyBorder="1" applyAlignment="1">
      <alignment vertical="center"/>
    </xf>
    <xf numFmtId="0" fontId="10" fillId="33" borderId="11" xfId="0" applyFont="1" applyFill="1" applyBorder="1" applyAlignment="1">
      <alignment horizontal="right" vertical="center"/>
    </xf>
    <xf numFmtId="0" fontId="9" fillId="33" borderId="20" xfId="0" applyFont="1" applyFill="1" applyBorder="1" applyAlignment="1" quotePrefix="1">
      <alignment horizontal="left" vertical="center"/>
    </xf>
    <xf numFmtId="0" fontId="4" fillId="33" borderId="17" xfId="0" applyFont="1" applyFill="1" applyBorder="1" applyAlignment="1">
      <alignment vertical="center"/>
    </xf>
    <xf numFmtId="4" fontId="10" fillId="33" borderId="13" xfId="0" applyNumberFormat="1" applyFont="1" applyFill="1" applyBorder="1" applyAlignment="1">
      <alignment horizontal="center" vertical="center"/>
    </xf>
    <xf numFmtId="4" fontId="10" fillId="33" borderId="14" xfId="0" applyNumberFormat="1" applyFont="1" applyFill="1" applyBorder="1" applyAlignment="1">
      <alignment horizontal="center" vertical="center"/>
    </xf>
    <xf numFmtId="0" fontId="9" fillId="33" borderId="23" xfId="0" applyFont="1" applyFill="1" applyBorder="1" applyAlignment="1">
      <alignment vertical="center"/>
    </xf>
    <xf numFmtId="0" fontId="12" fillId="33" borderId="20" xfId="0" applyFont="1" applyFill="1" applyBorder="1" applyAlignment="1">
      <alignment vertical="center"/>
    </xf>
    <xf numFmtId="0" fontId="12" fillId="33" borderId="0" xfId="0" applyFont="1" applyFill="1" applyBorder="1" applyAlignment="1" quotePrefix="1">
      <alignment horizontal="left" vertical="center"/>
    </xf>
    <xf numFmtId="177" fontId="12" fillId="33" borderId="0" xfId="0" applyNumberFormat="1" applyFont="1" applyFill="1" applyBorder="1" applyAlignment="1">
      <alignment vertical="center"/>
    </xf>
    <xf numFmtId="0" fontId="10" fillId="33" borderId="13" xfId="0" applyFont="1" applyFill="1" applyBorder="1" applyAlignment="1">
      <alignment horizontal="right" vertical="center"/>
    </xf>
    <xf numFmtId="0" fontId="10" fillId="33" borderId="22" xfId="0" applyFont="1" applyFill="1" applyBorder="1" applyAlignment="1">
      <alignment horizontal="center" vertical="center"/>
    </xf>
    <xf numFmtId="2" fontId="10" fillId="33" borderId="14" xfId="0" applyNumberFormat="1" applyFont="1" applyFill="1" applyBorder="1" applyAlignment="1">
      <alignment vertical="center"/>
    </xf>
    <xf numFmtId="2" fontId="10" fillId="33" borderId="13" xfId="0" applyNumberFormat="1" applyFont="1" applyFill="1" applyBorder="1" applyAlignment="1">
      <alignment vertical="center"/>
    </xf>
    <xf numFmtId="0" fontId="5" fillId="33" borderId="19"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1" xfId="0" applyFont="1" applyFill="1" applyBorder="1" applyAlignment="1">
      <alignment horizontal="center" vertical="center"/>
    </xf>
    <xf numFmtId="0" fontId="10" fillId="33" borderId="23" xfId="0" applyFont="1" applyFill="1" applyBorder="1" applyAlignment="1">
      <alignment horizontal="left" vertical="center"/>
    </xf>
    <xf numFmtId="0" fontId="10" fillId="33" borderId="17" xfId="0" applyFont="1" applyFill="1" applyBorder="1" applyAlignment="1">
      <alignment horizontal="right" vertical="center"/>
    </xf>
    <xf numFmtId="1" fontId="10" fillId="33" borderId="14" xfId="0" applyNumberFormat="1" applyFont="1" applyFill="1" applyBorder="1" applyAlignment="1">
      <alignment horizontal="right" vertical="center"/>
    </xf>
    <xf numFmtId="0" fontId="10" fillId="33" borderId="17" xfId="0" applyFont="1" applyFill="1" applyBorder="1" applyAlignment="1">
      <alignment vertical="center"/>
    </xf>
    <xf numFmtId="2" fontId="10" fillId="33" borderId="14" xfId="0" applyNumberFormat="1" applyFont="1" applyFill="1" applyBorder="1" applyAlignment="1">
      <alignment horizontal="right" vertical="center"/>
    </xf>
    <xf numFmtId="0" fontId="2" fillId="33" borderId="23" xfId="0" applyFont="1" applyFill="1" applyBorder="1" applyAlignment="1">
      <alignment vertical="center"/>
    </xf>
    <xf numFmtId="198" fontId="10" fillId="33" borderId="23" xfId="0" applyNumberFormat="1" applyFont="1" applyFill="1" applyBorder="1" applyAlignment="1">
      <alignment horizontal="left" vertical="center"/>
    </xf>
    <xf numFmtId="177" fontId="1" fillId="33" borderId="19" xfId="60" applyFont="1" applyFill="1" applyBorder="1" applyAlignment="1">
      <alignment/>
    </xf>
    <xf numFmtId="0" fontId="12" fillId="33" borderId="18" xfId="0" applyFont="1" applyFill="1" applyBorder="1" applyAlignment="1" quotePrefix="1">
      <alignment horizontal="left" vertical="center"/>
    </xf>
    <xf numFmtId="177" fontId="12" fillId="33" borderId="18" xfId="0" applyNumberFormat="1" applyFont="1" applyFill="1" applyBorder="1" applyAlignment="1">
      <alignment vertical="center"/>
    </xf>
    <xf numFmtId="0" fontId="12" fillId="33" borderId="21" xfId="0" applyFont="1" applyFill="1" applyBorder="1" applyAlignment="1">
      <alignment vertical="center"/>
    </xf>
    <xf numFmtId="177" fontId="1" fillId="33" borderId="0" xfId="60" applyFont="1" applyFill="1" applyBorder="1" applyAlignment="1">
      <alignment/>
    </xf>
    <xf numFmtId="0" fontId="12" fillId="33" borderId="19" xfId="0" applyFont="1" applyFill="1" applyBorder="1" applyAlignment="1">
      <alignment vertical="center"/>
    </xf>
    <xf numFmtId="195" fontId="13" fillId="33" borderId="23" xfId="0" applyNumberFormat="1" applyFont="1" applyFill="1" applyBorder="1" applyAlignment="1">
      <alignment horizontal="left" vertical="center"/>
    </xf>
    <xf numFmtId="2" fontId="10" fillId="33" borderId="23" xfId="0" applyNumberFormat="1" applyFont="1" applyFill="1" applyBorder="1" applyAlignment="1">
      <alignment horizontal="left" vertical="center"/>
    </xf>
    <xf numFmtId="0" fontId="10" fillId="33" borderId="10" xfId="0" applyFont="1" applyFill="1" applyBorder="1" applyAlignment="1">
      <alignment horizontal="left" vertical="center"/>
    </xf>
    <xf numFmtId="175" fontId="10" fillId="33" borderId="12" xfId="0" applyNumberFormat="1" applyFont="1" applyFill="1" applyBorder="1" applyAlignment="1">
      <alignment horizontal="right" vertical="center"/>
    </xf>
    <xf numFmtId="0" fontId="10" fillId="33" borderId="19" xfId="0" applyFont="1" applyFill="1" applyBorder="1" applyAlignment="1">
      <alignment horizontal="center" vertical="center"/>
    </xf>
    <xf numFmtId="175" fontId="10" fillId="33" borderId="14" xfId="0" applyNumberFormat="1" applyFont="1" applyFill="1" applyBorder="1" applyAlignment="1">
      <alignment horizontal="right" vertical="center"/>
    </xf>
    <xf numFmtId="0" fontId="10" fillId="33" borderId="18" xfId="0" applyFont="1" applyFill="1" applyBorder="1" applyAlignment="1">
      <alignment horizontal="right" vertical="center"/>
    </xf>
    <xf numFmtId="2" fontId="10" fillId="33" borderId="21" xfId="0" applyNumberFormat="1" applyFont="1" applyFill="1" applyBorder="1" applyAlignment="1">
      <alignment horizontal="right" vertical="center"/>
    </xf>
    <xf numFmtId="0" fontId="19" fillId="33" borderId="23" xfId="0" applyFont="1" applyFill="1" applyBorder="1" applyAlignment="1">
      <alignment vertical="center"/>
    </xf>
    <xf numFmtId="0" fontId="10" fillId="33" borderId="21" xfId="0" applyFont="1" applyFill="1" applyBorder="1" applyAlignment="1">
      <alignment horizontal="left" vertical="center"/>
    </xf>
    <xf numFmtId="0" fontId="9" fillId="33" borderId="19" xfId="0" applyFont="1" applyFill="1" applyBorder="1" applyAlignment="1" quotePrefix="1">
      <alignment horizontal="left" vertical="center"/>
    </xf>
    <xf numFmtId="0" fontId="9" fillId="33" borderId="18" xfId="0" applyFont="1" applyFill="1" applyBorder="1" applyAlignment="1">
      <alignment vertical="center"/>
    </xf>
    <xf numFmtId="0" fontId="9" fillId="33" borderId="21" xfId="0" applyFont="1" applyFill="1" applyBorder="1" applyAlignment="1">
      <alignment vertical="center"/>
    </xf>
    <xf numFmtId="0" fontId="9" fillId="33" borderId="0" xfId="0" applyFont="1" applyFill="1" applyBorder="1" applyAlignment="1" quotePrefix="1">
      <alignment horizontal="left" vertical="center"/>
    </xf>
    <xf numFmtId="175" fontId="10" fillId="33" borderId="13" xfId="0" applyNumberFormat="1" applyFont="1" applyFill="1" applyBorder="1" applyAlignment="1">
      <alignment horizontal="right" vertical="center"/>
    </xf>
    <xf numFmtId="195" fontId="13" fillId="33" borderId="0" xfId="0" applyNumberFormat="1" applyFont="1" applyFill="1" applyBorder="1" applyAlignment="1">
      <alignment horizontal="left" vertical="center"/>
    </xf>
    <xf numFmtId="0" fontId="2" fillId="33" borderId="21" xfId="0" applyFont="1" applyFill="1" applyBorder="1" applyAlignment="1">
      <alignment vertical="center"/>
    </xf>
    <xf numFmtId="177" fontId="12" fillId="33" borderId="0" xfId="0" applyNumberFormat="1" applyFont="1" applyFill="1" applyAlignment="1">
      <alignment vertical="center"/>
    </xf>
    <xf numFmtId="0" fontId="16" fillId="33" borderId="0" xfId="0" applyFont="1" applyFill="1" applyAlignment="1">
      <alignment horizontal="center" vertical="center"/>
    </xf>
    <xf numFmtId="0" fontId="28" fillId="33" borderId="0" xfId="0" applyFont="1" applyFill="1" applyAlignment="1">
      <alignment horizontal="left" vertical="center" wrapText="1"/>
    </xf>
    <xf numFmtId="0" fontId="28" fillId="33" borderId="0" xfId="0" applyFont="1" applyFill="1" applyBorder="1" applyAlignment="1">
      <alignment vertical="center"/>
    </xf>
    <xf numFmtId="0" fontId="29" fillId="33" borderId="0" xfId="0" applyFont="1" applyFill="1" applyBorder="1" applyAlignment="1">
      <alignment vertical="center"/>
    </xf>
    <xf numFmtId="0" fontId="29" fillId="33" borderId="0" xfId="0" applyFont="1" applyFill="1" applyBorder="1" applyAlignment="1">
      <alignment horizontal="center" vertical="center"/>
    </xf>
    <xf numFmtId="195" fontId="31" fillId="33" borderId="0" xfId="0" applyNumberFormat="1" applyFont="1" applyFill="1" applyBorder="1" applyAlignment="1">
      <alignment horizontal="left" vertical="center"/>
    </xf>
    <xf numFmtId="0" fontId="17" fillId="33" borderId="0" xfId="0" applyFont="1" applyFill="1" applyBorder="1" applyAlignment="1">
      <alignment horizontal="center" vertical="center"/>
    </xf>
    <xf numFmtId="0" fontId="17" fillId="33" borderId="0" xfId="0" applyFont="1" applyFill="1" applyAlignment="1">
      <alignment horizontal="center" vertical="center"/>
    </xf>
    <xf numFmtId="0" fontId="10" fillId="33" borderId="0" xfId="0" applyFont="1" applyFill="1" applyBorder="1" applyAlignment="1">
      <alignment vertical="center"/>
    </xf>
    <xf numFmtId="193" fontId="12" fillId="33" borderId="0" xfId="0" applyNumberFormat="1" applyFont="1" applyFill="1" applyAlignment="1">
      <alignment vertical="center"/>
    </xf>
    <xf numFmtId="187" fontId="12" fillId="33" borderId="0" xfId="0" applyNumberFormat="1" applyFont="1" applyFill="1" applyAlignment="1">
      <alignment vertical="center"/>
    </xf>
    <xf numFmtId="0" fontId="12" fillId="33" borderId="0" xfId="0" applyFont="1" applyFill="1" applyAlignment="1" quotePrefix="1">
      <alignment horizontal="left" vertical="center"/>
    </xf>
    <xf numFmtId="176" fontId="13" fillId="33" borderId="18" xfId="0" applyNumberFormat="1" applyFont="1" applyFill="1" applyBorder="1" applyAlignment="1">
      <alignment horizontal="center" vertical="center"/>
    </xf>
    <xf numFmtId="2" fontId="10" fillId="33" borderId="13" xfId="0" applyNumberFormat="1" applyFont="1" applyFill="1" applyBorder="1" applyAlignment="1">
      <alignment horizontal="right" vertical="center"/>
    </xf>
    <xf numFmtId="176" fontId="10" fillId="33" borderId="13" xfId="0" applyNumberFormat="1" applyFont="1" applyFill="1" applyBorder="1" applyAlignment="1">
      <alignment horizontal="right" vertical="center"/>
    </xf>
    <xf numFmtId="0" fontId="24" fillId="33" borderId="0" xfId="0" applyFont="1" applyFill="1" applyAlignment="1">
      <alignment horizontal="left" vertical="center" wrapText="1"/>
    </xf>
    <xf numFmtId="192" fontId="20" fillId="33" borderId="16" xfId="60" applyNumberFormat="1" applyFont="1" applyFill="1" applyBorder="1" applyAlignment="1">
      <alignment horizontal="center" vertical="center"/>
    </xf>
    <xf numFmtId="0" fontId="0" fillId="33" borderId="0" xfId="0" applyFill="1" applyBorder="1" applyAlignment="1">
      <alignment/>
    </xf>
    <xf numFmtId="10" fontId="13" fillId="33" borderId="0" xfId="0" applyNumberFormat="1" applyFont="1" applyFill="1" applyBorder="1" applyAlignment="1">
      <alignment horizontal="center" vertical="center" wrapText="1"/>
    </xf>
    <xf numFmtId="176" fontId="10" fillId="33" borderId="23" xfId="0" applyNumberFormat="1" applyFont="1" applyFill="1" applyBorder="1" applyAlignment="1">
      <alignment horizontal="center" vertical="center"/>
    </xf>
    <xf numFmtId="0" fontId="4" fillId="33" borderId="19" xfId="0" applyFont="1" applyFill="1" applyBorder="1" applyAlignment="1">
      <alignment vertical="center"/>
    </xf>
    <xf numFmtId="2" fontId="10" fillId="33" borderId="18" xfId="0" applyNumberFormat="1" applyFont="1" applyFill="1" applyBorder="1" applyAlignment="1">
      <alignment vertical="center"/>
    </xf>
    <xf numFmtId="2" fontId="10" fillId="33" borderId="21" xfId="0" applyNumberFormat="1" applyFont="1" applyFill="1" applyBorder="1" applyAlignment="1">
      <alignment vertical="center"/>
    </xf>
    <xf numFmtId="0" fontId="12" fillId="33" borderId="23" xfId="0" applyFont="1" applyFill="1" applyBorder="1" applyAlignment="1">
      <alignment horizontal="left" vertical="center"/>
    </xf>
    <xf numFmtId="1" fontId="10" fillId="33" borderId="12" xfId="0" applyNumberFormat="1" applyFont="1" applyFill="1" applyBorder="1" applyAlignment="1">
      <alignment horizontal="right" vertical="center"/>
    </xf>
    <xf numFmtId="0" fontId="9" fillId="33" borderId="23" xfId="0" applyFont="1" applyFill="1" applyBorder="1" applyAlignment="1">
      <alignment horizontal="left" vertical="center"/>
    </xf>
    <xf numFmtId="176" fontId="13" fillId="33" borderId="23" xfId="0" applyNumberFormat="1" applyFont="1" applyFill="1" applyBorder="1" applyAlignment="1">
      <alignment horizontal="left" vertical="center"/>
    </xf>
    <xf numFmtId="9" fontId="4" fillId="33" borderId="17" xfId="49" applyFont="1" applyFill="1" applyBorder="1" applyAlignment="1">
      <alignment vertical="center"/>
    </xf>
    <xf numFmtId="176" fontId="13" fillId="33" borderId="0" xfId="0" applyNumberFormat="1" applyFont="1" applyFill="1" applyBorder="1" applyAlignment="1">
      <alignment horizontal="center" vertical="center"/>
    </xf>
    <xf numFmtId="2" fontId="10" fillId="33" borderId="12" xfId="0" applyNumberFormat="1" applyFont="1" applyFill="1" applyBorder="1" applyAlignment="1">
      <alignment horizontal="right" vertical="center"/>
    </xf>
    <xf numFmtId="10" fontId="2" fillId="33" borderId="0" xfId="49" applyNumberFormat="1" applyFont="1" applyFill="1" applyBorder="1" applyAlignment="1">
      <alignment horizontal="center" vertical="center"/>
    </xf>
    <xf numFmtId="0" fontId="10" fillId="33" borderId="14" xfId="0" applyFont="1" applyFill="1" applyBorder="1" applyAlignment="1">
      <alignment horizontal="right" vertical="center"/>
    </xf>
    <xf numFmtId="0" fontId="10" fillId="33" borderId="14" xfId="0" applyFont="1" applyFill="1" applyBorder="1" applyAlignment="1">
      <alignment horizontal="center" vertical="center"/>
    </xf>
    <xf numFmtId="187" fontId="1" fillId="33" borderId="19" xfId="0" applyNumberFormat="1" applyFont="1" applyFill="1" applyBorder="1" applyAlignment="1">
      <alignment/>
    </xf>
    <xf numFmtId="2" fontId="2" fillId="33" borderId="0" xfId="0" applyNumberFormat="1" applyFont="1" applyFill="1" applyAlignment="1">
      <alignment vertical="center"/>
    </xf>
    <xf numFmtId="187" fontId="13" fillId="33" borderId="23" xfId="0" applyNumberFormat="1" applyFont="1" applyFill="1" applyBorder="1" applyAlignment="1">
      <alignment horizontal="left" vertical="center"/>
    </xf>
    <xf numFmtId="0" fontId="2" fillId="33" borderId="13" xfId="0" applyFont="1" applyFill="1" applyBorder="1" applyAlignment="1">
      <alignment horizontal="left" vertical="center"/>
    </xf>
    <xf numFmtId="0" fontId="15" fillId="33" borderId="0" xfId="0" applyFont="1" applyFill="1" applyBorder="1" applyAlignment="1">
      <alignment horizontal="center" vertical="center" wrapText="1"/>
    </xf>
    <xf numFmtId="187" fontId="14" fillId="33" borderId="0" xfId="0" applyNumberFormat="1" applyFont="1" applyFill="1" applyAlignment="1">
      <alignment vertical="center"/>
    </xf>
    <xf numFmtId="177" fontId="1" fillId="33" borderId="18" xfId="60" applyFont="1" applyFill="1" applyBorder="1" applyAlignment="1">
      <alignment/>
    </xf>
    <xf numFmtId="177" fontId="1" fillId="33" borderId="0" xfId="60" applyFont="1" applyFill="1" applyBorder="1" applyAlignment="1">
      <alignment vertical="center"/>
    </xf>
    <xf numFmtId="187" fontId="1" fillId="33" borderId="18" xfId="0" applyNumberFormat="1" applyFont="1" applyFill="1" applyBorder="1" applyAlignment="1">
      <alignment/>
    </xf>
    <xf numFmtId="187" fontId="1" fillId="33" borderId="0" xfId="0" applyNumberFormat="1" applyFont="1" applyFill="1" applyBorder="1" applyAlignment="1">
      <alignment/>
    </xf>
    <xf numFmtId="49" fontId="3" fillId="33" borderId="0" xfId="0" applyNumberFormat="1" applyFont="1" applyFill="1" applyBorder="1" applyAlignment="1">
      <alignment horizontal="left" vertical="center"/>
    </xf>
    <xf numFmtId="187" fontId="1" fillId="33" borderId="0" xfId="0" applyNumberFormat="1" applyFont="1" applyFill="1" applyAlignment="1">
      <alignment/>
    </xf>
    <xf numFmtId="214" fontId="2" fillId="33" borderId="0" xfId="49" applyNumberFormat="1" applyFont="1" applyFill="1" applyBorder="1" applyAlignment="1">
      <alignment vertical="center" wrapText="1"/>
    </xf>
    <xf numFmtId="2" fontId="2" fillId="33" borderId="0" xfId="0" applyNumberFormat="1" applyFont="1" applyFill="1" applyAlignment="1">
      <alignment horizontal="right" vertical="center"/>
    </xf>
    <xf numFmtId="0" fontId="33" fillId="33" borderId="0" xfId="0" applyFont="1" applyFill="1" applyAlignment="1">
      <alignment vertical="center"/>
    </xf>
    <xf numFmtId="176" fontId="4" fillId="33" borderId="10" xfId="0" applyNumberFormat="1" applyFont="1" applyFill="1" applyBorder="1" applyAlignment="1">
      <alignment horizontal="left" vertical="center"/>
    </xf>
    <xf numFmtId="176" fontId="4" fillId="33" borderId="11" xfId="0" applyNumberFormat="1" applyFont="1" applyFill="1" applyBorder="1" applyAlignment="1">
      <alignment horizontal="center" vertical="center"/>
    </xf>
    <xf numFmtId="49" fontId="4" fillId="33" borderId="12" xfId="0" applyNumberFormat="1" applyFont="1" applyFill="1" applyBorder="1" applyAlignment="1">
      <alignment horizontal="right" vertical="center"/>
    </xf>
    <xf numFmtId="177" fontId="1" fillId="33" borderId="0" xfId="0" applyNumberFormat="1" applyFont="1" applyFill="1" applyAlignment="1">
      <alignment/>
    </xf>
    <xf numFmtId="176" fontId="10" fillId="33" borderId="17" xfId="0" applyNumberFormat="1" applyFont="1" applyFill="1" applyBorder="1" applyAlignment="1">
      <alignment horizontal="left" vertical="center"/>
    </xf>
    <xf numFmtId="49" fontId="10" fillId="33" borderId="14" xfId="0" applyNumberFormat="1" applyFont="1" applyFill="1" applyBorder="1" applyAlignment="1">
      <alignment horizontal="right" vertical="center"/>
    </xf>
    <xf numFmtId="0" fontId="19" fillId="33" borderId="23" xfId="0" applyFont="1" applyFill="1" applyBorder="1" applyAlignment="1">
      <alignment horizontal="left" vertical="center"/>
    </xf>
    <xf numFmtId="187" fontId="1" fillId="33" borderId="18" xfId="0" applyNumberFormat="1" applyFont="1" applyFill="1" applyBorder="1" applyAlignment="1">
      <alignment horizontal="left"/>
    </xf>
    <xf numFmtId="187" fontId="1" fillId="33" borderId="0" xfId="0" applyNumberFormat="1" applyFont="1" applyFill="1" applyBorder="1" applyAlignment="1">
      <alignment horizontal="left"/>
    </xf>
    <xf numFmtId="187" fontId="21" fillId="33" borderId="19" xfId="0" applyNumberFormat="1" applyFont="1" applyFill="1" applyBorder="1" applyAlignment="1">
      <alignment/>
    </xf>
    <xf numFmtId="2" fontId="4" fillId="33" borderId="18" xfId="0" applyNumberFormat="1" applyFont="1" applyFill="1" applyBorder="1" applyAlignment="1">
      <alignment horizontal="left" vertical="center"/>
    </xf>
    <xf numFmtId="10" fontId="12" fillId="33" borderId="0" xfId="49" applyNumberFormat="1" applyFont="1" applyFill="1" applyAlignment="1">
      <alignment vertical="center"/>
    </xf>
    <xf numFmtId="10" fontId="11" fillId="33" borderId="0" xfId="49" applyNumberFormat="1" applyFont="1" applyFill="1" applyBorder="1" applyAlignment="1">
      <alignment horizontal="center" vertical="center"/>
    </xf>
    <xf numFmtId="10" fontId="15" fillId="33" borderId="16" xfId="49" applyNumberFormat="1" applyFont="1" applyFill="1" applyBorder="1" applyAlignment="1">
      <alignment horizontal="center" vertical="center"/>
    </xf>
    <xf numFmtId="0" fontId="17" fillId="33" borderId="0" xfId="0" applyFont="1" applyFill="1" applyBorder="1" applyAlignment="1">
      <alignment horizontal="left" vertical="center"/>
    </xf>
    <xf numFmtId="176" fontId="10" fillId="33" borderId="16" xfId="0" applyNumberFormat="1" applyFont="1" applyFill="1" applyBorder="1" applyAlignment="1">
      <alignment horizontal="right" vertical="center"/>
    </xf>
    <xf numFmtId="0" fontId="10" fillId="33" borderId="0" xfId="0" applyFont="1" applyFill="1" applyBorder="1" applyAlignment="1">
      <alignment horizontal="right" vertical="center"/>
    </xf>
    <xf numFmtId="195" fontId="10" fillId="33" borderId="16" xfId="0" applyNumberFormat="1" applyFont="1" applyFill="1" applyBorder="1" applyAlignment="1">
      <alignment horizontal="center" vertical="center"/>
    </xf>
    <xf numFmtId="176" fontId="10" fillId="33" borderId="16" xfId="0" applyNumberFormat="1" applyFont="1" applyFill="1" applyBorder="1" applyAlignment="1">
      <alignment horizontal="center" vertical="center"/>
    </xf>
    <xf numFmtId="176" fontId="10" fillId="33" borderId="0" xfId="0" applyNumberFormat="1" applyFont="1" applyFill="1" applyBorder="1" applyAlignment="1">
      <alignment horizontal="center" vertical="center"/>
    </xf>
    <xf numFmtId="176" fontId="10" fillId="33" borderId="0" xfId="0" applyNumberFormat="1" applyFont="1" applyFill="1" applyBorder="1" applyAlignment="1">
      <alignment horizontal="right" vertical="center"/>
    </xf>
    <xf numFmtId="195" fontId="10" fillId="33" borderId="16" xfId="0" applyNumberFormat="1" applyFont="1" applyFill="1" applyBorder="1" applyAlignment="1">
      <alignment horizontal="right" vertical="center"/>
    </xf>
    <xf numFmtId="0" fontId="0" fillId="33" borderId="13" xfId="0" applyFill="1" applyBorder="1" applyAlignment="1">
      <alignment/>
    </xf>
    <xf numFmtId="195" fontId="13" fillId="33" borderId="16" xfId="0" applyNumberFormat="1" applyFont="1" applyFill="1" applyBorder="1" applyAlignment="1">
      <alignment horizontal="center" vertical="center"/>
    </xf>
    <xf numFmtId="176" fontId="13" fillId="33" borderId="16" xfId="0" applyNumberFormat="1" applyFont="1" applyFill="1" applyBorder="1" applyAlignment="1">
      <alignment horizontal="center" vertical="center"/>
    </xf>
    <xf numFmtId="193" fontId="2" fillId="33" borderId="0" xfId="0" applyNumberFormat="1" applyFont="1" applyFill="1" applyAlignment="1">
      <alignment vertical="center"/>
    </xf>
    <xf numFmtId="0" fontId="15" fillId="33" borderId="13" xfId="0" applyFont="1" applyFill="1" applyBorder="1" applyAlignment="1">
      <alignment horizontal="center" vertical="center" wrapText="1"/>
    </xf>
    <xf numFmtId="195" fontId="10" fillId="33" borderId="16" xfId="0" applyNumberFormat="1" applyFont="1" applyFill="1" applyBorder="1" applyAlignment="1">
      <alignment vertical="center"/>
    </xf>
    <xf numFmtId="176" fontId="13" fillId="33" borderId="0" xfId="0" applyNumberFormat="1" applyFont="1" applyFill="1" applyBorder="1" applyAlignment="1">
      <alignment horizontal="right" vertical="center"/>
    </xf>
    <xf numFmtId="0" fontId="10" fillId="33" borderId="0" xfId="0" applyFont="1" applyFill="1" applyBorder="1" applyAlignment="1">
      <alignment horizontal="center" vertical="center" wrapText="1"/>
    </xf>
    <xf numFmtId="0" fontId="4" fillId="33" borderId="18" xfId="0" applyFont="1" applyFill="1" applyBorder="1" applyAlignment="1">
      <alignment horizontal="right" vertical="center"/>
    </xf>
    <xf numFmtId="2" fontId="4" fillId="33" borderId="21" xfId="0" applyNumberFormat="1" applyFont="1" applyFill="1" applyBorder="1" applyAlignment="1">
      <alignment horizontal="right" vertical="center"/>
    </xf>
    <xf numFmtId="177" fontId="1" fillId="33" borderId="23" xfId="60" applyFont="1" applyFill="1" applyBorder="1" applyAlignment="1">
      <alignment vertical="center"/>
    </xf>
    <xf numFmtId="176" fontId="10" fillId="33" borderId="10" xfId="0" applyNumberFormat="1" applyFont="1" applyFill="1" applyBorder="1" applyAlignment="1">
      <alignment horizontal="left" vertical="center"/>
    </xf>
    <xf numFmtId="0" fontId="10" fillId="33" borderId="19" xfId="0" applyFont="1" applyFill="1" applyBorder="1" applyAlignment="1">
      <alignment vertical="center"/>
    </xf>
    <xf numFmtId="187" fontId="10" fillId="33" borderId="23" xfId="0" applyNumberFormat="1" applyFont="1" applyFill="1" applyBorder="1" applyAlignment="1">
      <alignment horizontal="left" vertical="center"/>
    </xf>
    <xf numFmtId="193" fontId="10" fillId="33" borderId="0" xfId="0" applyNumberFormat="1" applyFont="1" applyFill="1" applyBorder="1" applyAlignment="1">
      <alignment horizontal="center" vertical="center"/>
    </xf>
    <xf numFmtId="0" fontId="23" fillId="33" borderId="0" xfId="0" applyFont="1" applyFill="1" applyBorder="1" applyAlignment="1">
      <alignment vertical="center"/>
    </xf>
    <xf numFmtId="187" fontId="21" fillId="33" borderId="18" xfId="0" applyNumberFormat="1" applyFont="1" applyFill="1" applyBorder="1" applyAlignment="1">
      <alignment horizontal="left" vertical="center"/>
    </xf>
    <xf numFmtId="187" fontId="21" fillId="33" borderId="21" xfId="0" applyNumberFormat="1" applyFont="1" applyFill="1" applyBorder="1" applyAlignment="1">
      <alignment horizontal="left" vertical="center"/>
    </xf>
    <xf numFmtId="177" fontId="20" fillId="0" borderId="16" xfId="60" applyFont="1" applyFill="1" applyBorder="1" applyAlignment="1">
      <alignment horizontal="center" vertical="center"/>
    </xf>
    <xf numFmtId="10" fontId="2" fillId="33" borderId="0" xfId="0" applyNumberFormat="1" applyFont="1" applyFill="1" applyAlignment="1">
      <alignment vertical="center"/>
    </xf>
    <xf numFmtId="177" fontId="33" fillId="0" borderId="16" xfId="60" applyFont="1" applyFill="1" applyBorder="1" applyAlignment="1">
      <alignment horizontal="center" vertical="center"/>
    </xf>
    <xf numFmtId="177" fontId="20" fillId="33" borderId="0" xfId="60" applyFont="1" applyFill="1" applyBorder="1" applyAlignment="1">
      <alignment horizontal="center" vertical="center"/>
    </xf>
    <xf numFmtId="10" fontId="2" fillId="33" borderId="0" xfId="0" applyNumberFormat="1" applyFont="1" applyFill="1" applyAlignment="1">
      <alignment vertical="center" wrapText="1"/>
    </xf>
    <xf numFmtId="10" fontId="2" fillId="33" borderId="0" xfId="0" applyNumberFormat="1" applyFont="1" applyFill="1" applyBorder="1" applyAlignment="1">
      <alignment vertical="center" wrapText="1"/>
    </xf>
    <xf numFmtId="10" fontId="2" fillId="33" borderId="0" xfId="0" applyNumberFormat="1" applyFont="1" applyFill="1" applyBorder="1" applyAlignment="1">
      <alignment vertical="center"/>
    </xf>
    <xf numFmtId="10" fontId="19" fillId="33" borderId="0" xfId="0" applyNumberFormat="1" applyFont="1" applyFill="1" applyBorder="1" applyAlignment="1">
      <alignment vertical="center"/>
    </xf>
    <xf numFmtId="195" fontId="2" fillId="33" borderId="0" xfId="0" applyNumberFormat="1" applyFont="1" applyFill="1" applyAlignment="1">
      <alignment vertical="center"/>
    </xf>
    <xf numFmtId="187" fontId="2" fillId="33" borderId="0" xfId="0" applyNumberFormat="1" applyFont="1" applyFill="1" applyAlignment="1">
      <alignment vertical="center"/>
    </xf>
    <xf numFmtId="199" fontId="2" fillId="33" borderId="0" xfId="0" applyNumberFormat="1" applyFont="1" applyFill="1" applyAlignment="1">
      <alignment vertical="center"/>
    </xf>
    <xf numFmtId="177" fontId="20" fillId="33" borderId="0" xfId="60" applyFont="1" applyFill="1" applyBorder="1" applyAlignment="1">
      <alignment horizontal="right" vertical="center"/>
    </xf>
    <xf numFmtId="10" fontId="2" fillId="33" borderId="0" xfId="49" applyNumberFormat="1" applyFont="1" applyFill="1" applyAlignment="1">
      <alignment vertical="center" wrapText="1"/>
    </xf>
    <xf numFmtId="177" fontId="20" fillId="0" borderId="16" xfId="60" applyFont="1" applyFill="1" applyBorder="1" applyAlignment="1">
      <alignment horizontal="right" vertical="center"/>
    </xf>
    <xf numFmtId="9" fontId="2" fillId="33" borderId="0" xfId="49" applyFont="1" applyFill="1" applyAlignment="1">
      <alignment vertical="center"/>
    </xf>
    <xf numFmtId="217" fontId="2" fillId="33" borderId="0" xfId="0" applyNumberFormat="1" applyFont="1" applyFill="1" applyAlignment="1">
      <alignment vertical="center"/>
    </xf>
    <xf numFmtId="43" fontId="2" fillId="33" borderId="0" xfId="0" applyNumberFormat="1" applyFont="1" applyFill="1" applyAlignment="1">
      <alignment vertical="center"/>
    </xf>
    <xf numFmtId="176" fontId="10" fillId="33" borderId="17" xfId="0" applyNumberFormat="1" applyFont="1" applyFill="1" applyBorder="1" applyAlignment="1">
      <alignment vertical="center"/>
    </xf>
    <xf numFmtId="195" fontId="10" fillId="33" borderId="17" xfId="0" applyNumberFormat="1" applyFont="1" applyFill="1" applyBorder="1" applyAlignment="1">
      <alignment vertical="center"/>
    </xf>
    <xf numFmtId="195" fontId="10" fillId="33" borderId="13" xfId="0" applyNumberFormat="1" applyFont="1" applyFill="1" applyBorder="1" applyAlignment="1">
      <alignment vertical="center"/>
    </xf>
    <xf numFmtId="195" fontId="10" fillId="33" borderId="14" xfId="0" applyNumberFormat="1" applyFont="1" applyFill="1" applyBorder="1" applyAlignment="1">
      <alignment vertical="center"/>
    </xf>
    <xf numFmtId="0" fontId="0" fillId="33" borderId="14" xfId="0" applyFill="1" applyBorder="1" applyAlignment="1">
      <alignment/>
    </xf>
    <xf numFmtId="176" fontId="10" fillId="33" borderId="13" xfId="0" applyNumberFormat="1" applyFont="1" applyFill="1" applyBorder="1" applyAlignment="1">
      <alignment vertical="center"/>
    </xf>
    <xf numFmtId="176" fontId="10" fillId="33" borderId="14" xfId="0" applyNumberFormat="1" applyFont="1" applyFill="1" applyBorder="1" applyAlignment="1">
      <alignment vertical="center"/>
    </xf>
    <xf numFmtId="196" fontId="10" fillId="33" borderId="17" xfId="0" applyNumberFormat="1" applyFont="1" applyFill="1" applyBorder="1" applyAlignment="1">
      <alignment vertical="center"/>
    </xf>
    <xf numFmtId="196" fontId="10" fillId="33" borderId="14" xfId="0" applyNumberFormat="1" applyFont="1" applyFill="1" applyBorder="1" applyAlignment="1">
      <alignment vertical="center"/>
    </xf>
    <xf numFmtId="176" fontId="2" fillId="33" borderId="0" xfId="0" applyNumberFormat="1" applyFont="1" applyFill="1" applyBorder="1" applyAlignment="1">
      <alignment vertical="center"/>
    </xf>
    <xf numFmtId="176" fontId="10" fillId="33" borderId="0" xfId="0" applyNumberFormat="1" applyFont="1" applyFill="1" applyBorder="1" applyAlignment="1">
      <alignment vertical="center"/>
    </xf>
    <xf numFmtId="43" fontId="2" fillId="33" borderId="0" xfId="0" applyNumberFormat="1" applyFont="1" applyFill="1" applyBorder="1" applyAlignment="1">
      <alignment vertical="center"/>
    </xf>
    <xf numFmtId="0" fontId="5" fillId="33" borderId="17" xfId="0" applyFont="1" applyFill="1" applyBorder="1" applyAlignment="1">
      <alignment horizontal="center" vertical="center"/>
    </xf>
    <xf numFmtId="0" fontId="12" fillId="33" borderId="11" xfId="0" applyFont="1" applyFill="1" applyBorder="1" applyAlignment="1">
      <alignment vertical="center"/>
    </xf>
    <xf numFmtId="0" fontId="12" fillId="33" borderId="11" xfId="0" applyFont="1" applyFill="1" applyBorder="1" applyAlignment="1" quotePrefix="1">
      <alignment horizontal="left" vertical="center"/>
    </xf>
    <xf numFmtId="0" fontId="2" fillId="33" borderId="12" xfId="0" applyFont="1" applyFill="1" applyBorder="1" applyAlignment="1">
      <alignment vertical="center"/>
    </xf>
    <xf numFmtId="0" fontId="2" fillId="33" borderId="0" xfId="0" applyFont="1" applyFill="1" applyAlignment="1">
      <alignment horizontal="center" vertical="center"/>
    </xf>
    <xf numFmtId="177" fontId="10" fillId="33" borderId="16" xfId="60" applyFont="1" applyFill="1" applyBorder="1" applyAlignment="1">
      <alignment horizontal="center" vertical="center"/>
    </xf>
    <xf numFmtId="177" fontId="37" fillId="33" borderId="16" xfId="60" applyFont="1" applyFill="1" applyBorder="1" applyAlignment="1">
      <alignment horizontal="center" vertical="center"/>
    </xf>
    <xf numFmtId="177" fontId="37" fillId="33" borderId="16" xfId="60" applyFont="1" applyFill="1" applyBorder="1" applyAlignment="1">
      <alignment horizontal="right" vertical="center"/>
    </xf>
    <xf numFmtId="49" fontId="37" fillId="33" borderId="16" xfId="0" applyNumberFormat="1" applyFont="1" applyFill="1" applyBorder="1" applyAlignment="1">
      <alignment horizontal="right" vertical="center"/>
    </xf>
    <xf numFmtId="2" fontId="37" fillId="33" borderId="16" xfId="0" applyNumberFormat="1" applyFont="1" applyFill="1" applyBorder="1" applyAlignment="1">
      <alignment horizontal="right" vertical="center"/>
    </xf>
    <xf numFmtId="175" fontId="37" fillId="33" borderId="16" xfId="0" applyNumberFormat="1" applyFont="1" applyFill="1" applyBorder="1" applyAlignment="1">
      <alignment horizontal="right" vertical="center"/>
    </xf>
    <xf numFmtId="0" fontId="37" fillId="33" borderId="16" xfId="0" applyNumberFormat="1" applyFont="1" applyFill="1" applyBorder="1" applyAlignment="1">
      <alignment horizontal="right" vertical="center"/>
    </xf>
    <xf numFmtId="1" fontId="20" fillId="33" borderId="16" xfId="0" applyNumberFormat="1" applyFont="1" applyFill="1" applyBorder="1" applyAlignment="1">
      <alignment horizontal="right" vertical="center"/>
    </xf>
    <xf numFmtId="0" fontId="6"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3" xfId="0" applyFont="1" applyFill="1" applyBorder="1" applyAlignment="1">
      <alignment horizontal="left" vertical="center"/>
    </xf>
    <xf numFmtId="0" fontId="2" fillId="0" borderId="18" xfId="0" applyFont="1" applyFill="1" applyBorder="1" applyAlignment="1">
      <alignment vertical="center"/>
    </xf>
    <xf numFmtId="2" fontId="4" fillId="0" borderId="22" xfId="0" applyNumberFormat="1" applyFont="1" applyFill="1" applyBorder="1" applyAlignment="1">
      <alignment horizontal="center" vertical="center"/>
    </xf>
    <xf numFmtId="2" fontId="20" fillId="0" borderId="16" xfId="0" applyNumberFormat="1" applyFont="1" applyFill="1" applyBorder="1" applyAlignment="1">
      <alignment horizontal="right" vertical="center"/>
    </xf>
    <xf numFmtId="0" fontId="2" fillId="0" borderId="0" xfId="0" applyFont="1" applyFill="1" applyAlignment="1">
      <alignment vertical="center"/>
    </xf>
    <xf numFmtId="175" fontId="20" fillId="0" borderId="16" xfId="0" applyNumberFormat="1" applyFont="1" applyFill="1" applyBorder="1" applyAlignment="1">
      <alignment horizontal="right" vertical="center"/>
    </xf>
    <xf numFmtId="195" fontId="13" fillId="33" borderId="18" xfId="0" applyNumberFormat="1"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187" fontId="20" fillId="33" borderId="16" xfId="0" applyNumberFormat="1" applyFont="1" applyFill="1" applyBorder="1" applyAlignment="1">
      <alignment horizontal="right" vertical="center"/>
    </xf>
    <xf numFmtId="195" fontId="10" fillId="33" borderId="10" xfId="0" applyNumberFormat="1" applyFont="1" applyFill="1" applyBorder="1" applyAlignment="1">
      <alignment vertical="center"/>
    </xf>
    <xf numFmtId="195" fontId="10" fillId="33" borderId="11" xfId="0" applyNumberFormat="1" applyFont="1" applyFill="1" applyBorder="1" applyAlignment="1">
      <alignment vertical="center"/>
    </xf>
    <xf numFmtId="195" fontId="10" fillId="33" borderId="12" xfId="0" applyNumberFormat="1" applyFont="1" applyFill="1" applyBorder="1" applyAlignment="1">
      <alignment vertical="center"/>
    </xf>
    <xf numFmtId="187" fontId="10" fillId="33" borderId="14" xfId="0" applyNumberFormat="1" applyFont="1" applyFill="1" applyBorder="1" applyAlignment="1">
      <alignment horizontal="right" vertical="center"/>
    </xf>
    <xf numFmtId="0" fontId="19" fillId="33" borderId="18" xfId="0" applyFont="1" applyFill="1" applyBorder="1" applyAlignment="1">
      <alignment vertical="center"/>
    </xf>
    <xf numFmtId="0" fontId="11" fillId="33" borderId="10" xfId="0" applyFont="1" applyFill="1" applyBorder="1" applyAlignment="1">
      <alignment vertical="center"/>
    </xf>
    <xf numFmtId="187" fontId="21" fillId="33" borderId="0" xfId="0" applyNumberFormat="1" applyFont="1" applyFill="1" applyBorder="1" applyAlignment="1">
      <alignment/>
    </xf>
    <xf numFmtId="177" fontId="37" fillId="0" borderId="16" xfId="60" applyFont="1" applyFill="1" applyBorder="1" applyAlignment="1">
      <alignment horizontal="center" vertical="center"/>
    </xf>
    <xf numFmtId="192" fontId="37" fillId="0" borderId="16" xfId="60" applyNumberFormat="1" applyFont="1" applyFill="1" applyBorder="1" applyAlignment="1">
      <alignment horizontal="center" vertical="center"/>
    </xf>
    <xf numFmtId="192" fontId="20" fillId="0" borderId="16" xfId="60" applyNumberFormat="1" applyFont="1" applyFill="1" applyBorder="1" applyAlignment="1">
      <alignment horizontal="center" vertical="center"/>
    </xf>
    <xf numFmtId="184" fontId="20" fillId="0" borderId="16" xfId="60" applyNumberFormat="1" applyFont="1" applyFill="1" applyBorder="1" applyAlignment="1">
      <alignment horizontal="center" vertical="center"/>
    </xf>
    <xf numFmtId="177" fontId="37" fillId="0" borderId="16" xfId="60" applyNumberFormat="1" applyFont="1" applyFill="1" applyBorder="1" applyAlignment="1">
      <alignment horizontal="center" vertical="center"/>
    </xf>
    <xf numFmtId="1" fontId="10" fillId="33" borderId="21" xfId="0" applyNumberFormat="1" applyFont="1" applyFill="1" applyBorder="1" applyAlignment="1">
      <alignment horizontal="right" vertical="center"/>
    </xf>
    <xf numFmtId="198" fontId="37" fillId="0" borderId="16" xfId="0" applyNumberFormat="1" applyFont="1" applyFill="1" applyBorder="1" applyAlignment="1">
      <alignment horizontal="right" vertical="center" wrapText="1"/>
    </xf>
    <xf numFmtId="2" fontId="37" fillId="0" borderId="16" xfId="0" applyNumberFormat="1" applyFont="1" applyFill="1" applyBorder="1" applyAlignment="1">
      <alignment horizontal="right" vertical="center" wrapText="1"/>
    </xf>
    <xf numFmtId="49" fontId="2" fillId="33" borderId="0" xfId="0" applyNumberFormat="1" applyFont="1" applyFill="1" applyAlignment="1">
      <alignment vertical="center"/>
    </xf>
    <xf numFmtId="0" fontId="24" fillId="33" borderId="0" xfId="0" applyFont="1" applyFill="1" applyAlignment="1">
      <alignment horizontal="left" vertical="center" wrapText="1"/>
    </xf>
    <xf numFmtId="0" fontId="4" fillId="33" borderId="18"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 fillId="33" borderId="10" xfId="0" applyFont="1" applyFill="1" applyBorder="1" applyAlignment="1">
      <alignment horizontal="center" vertical="center" textRotation="255"/>
    </xf>
    <xf numFmtId="0" fontId="5" fillId="33" borderId="12" xfId="0" applyFont="1" applyFill="1" applyBorder="1" applyAlignment="1">
      <alignment horizontal="center" vertical="center" textRotation="255"/>
    </xf>
    <xf numFmtId="0" fontId="5" fillId="33" borderId="20" xfId="0" applyFont="1" applyFill="1" applyBorder="1" applyAlignment="1">
      <alignment horizontal="center" vertical="center" textRotation="255"/>
    </xf>
    <xf numFmtId="0" fontId="5" fillId="33" borderId="23" xfId="0" applyFont="1" applyFill="1" applyBorder="1" applyAlignment="1">
      <alignment horizontal="center" vertical="center" textRotation="255"/>
    </xf>
    <xf numFmtId="0" fontId="5" fillId="33" borderId="19" xfId="0" applyFont="1" applyFill="1" applyBorder="1" applyAlignment="1">
      <alignment horizontal="center" vertical="center" textRotation="255"/>
    </xf>
    <xf numFmtId="0" fontId="5" fillId="33" borderId="21" xfId="0" applyFont="1" applyFill="1" applyBorder="1" applyAlignment="1">
      <alignment horizontal="center" vertical="center" textRotation="255"/>
    </xf>
    <xf numFmtId="0" fontId="8" fillId="33" borderId="0" xfId="0" applyFont="1" applyFill="1" applyAlignment="1">
      <alignment horizontal="center" vertical="center"/>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0" fillId="33" borderId="13" xfId="0" applyFill="1" applyBorder="1" applyAlignment="1">
      <alignment/>
    </xf>
    <xf numFmtId="0" fontId="5" fillId="33" borderId="10" xfId="0" applyFont="1" applyFill="1" applyBorder="1" applyAlignment="1">
      <alignment horizontal="center" vertical="center" textRotation="255" wrapText="1"/>
    </xf>
    <xf numFmtId="0" fontId="5" fillId="33" borderId="20" xfId="0" applyFont="1" applyFill="1" applyBorder="1" applyAlignment="1">
      <alignment horizontal="center" vertical="center" textRotation="255" wrapText="1"/>
    </xf>
    <xf numFmtId="0" fontId="5" fillId="33" borderId="19" xfId="0" applyFont="1" applyFill="1" applyBorder="1" applyAlignment="1">
      <alignment horizontal="center" vertical="center" textRotation="255" wrapText="1"/>
    </xf>
    <xf numFmtId="0" fontId="5" fillId="33" borderId="12" xfId="0" applyFont="1" applyFill="1" applyBorder="1" applyAlignment="1">
      <alignment horizontal="center" vertical="center" textRotation="255" wrapText="1"/>
    </xf>
    <xf numFmtId="0" fontId="5" fillId="33" borderId="23" xfId="0" applyFont="1" applyFill="1" applyBorder="1" applyAlignment="1">
      <alignment horizontal="center" vertical="center" textRotation="255" wrapText="1"/>
    </xf>
    <xf numFmtId="0" fontId="5" fillId="33" borderId="21" xfId="0" applyFont="1" applyFill="1" applyBorder="1" applyAlignment="1">
      <alignment horizontal="center" vertical="center" textRotation="255" wrapText="1"/>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176" fontId="13" fillId="33" borderId="10"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19" xfId="0" applyFill="1" applyBorder="1" applyAlignment="1">
      <alignment/>
    </xf>
    <xf numFmtId="0" fontId="0" fillId="33" borderId="18" xfId="0" applyFill="1" applyBorder="1" applyAlignment="1">
      <alignment/>
    </xf>
    <xf numFmtId="0" fontId="0" fillId="33" borderId="21" xfId="0" applyFill="1" applyBorder="1" applyAlignment="1">
      <alignment/>
    </xf>
    <xf numFmtId="0" fontId="4" fillId="33" borderId="17"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10" fontId="13" fillId="33" borderId="16" xfId="0" applyNumberFormat="1"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2" xfId="0" applyFont="1" applyFill="1" applyBorder="1" applyAlignment="1">
      <alignment horizontal="center" vertical="center"/>
    </xf>
    <xf numFmtId="195" fontId="13" fillId="33" borderId="10" xfId="0" applyNumberFormat="1" applyFont="1" applyFill="1" applyBorder="1" applyAlignment="1">
      <alignment horizontal="center" vertical="center"/>
    </xf>
    <xf numFmtId="0" fontId="18" fillId="33" borderId="0" xfId="0" applyFont="1" applyFill="1" applyAlignment="1">
      <alignment horizontal="center" vertical="center"/>
    </xf>
    <xf numFmtId="0" fontId="5" fillId="33" borderId="17"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10" fillId="33" borderId="17"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4" xfId="0" applyFont="1" applyFill="1" applyBorder="1" applyAlignment="1">
      <alignment horizontal="left" vertical="center" wrapText="1"/>
    </xf>
    <xf numFmtId="176" fontId="4" fillId="33" borderId="17" xfId="0" applyNumberFormat="1" applyFont="1" applyFill="1" applyBorder="1" applyAlignment="1">
      <alignment horizontal="right" vertical="center"/>
    </xf>
    <xf numFmtId="176" fontId="4" fillId="33" borderId="13" xfId="0" applyNumberFormat="1" applyFont="1" applyFill="1" applyBorder="1" applyAlignment="1">
      <alignment horizontal="right" vertical="center"/>
    </xf>
    <xf numFmtId="176" fontId="4" fillId="33" borderId="14" xfId="0" applyNumberFormat="1" applyFont="1" applyFill="1" applyBorder="1" applyAlignment="1">
      <alignment horizontal="right" vertical="center"/>
    </xf>
    <xf numFmtId="10" fontId="13" fillId="33" borderId="16" xfId="0" applyNumberFormat="1" applyFont="1" applyFill="1" applyBorder="1" applyAlignment="1">
      <alignment horizontal="center" vertical="center"/>
    </xf>
    <xf numFmtId="0" fontId="15" fillId="33" borderId="17"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176" fontId="15" fillId="33" borderId="17" xfId="0" applyNumberFormat="1" applyFont="1" applyFill="1" applyBorder="1" applyAlignment="1">
      <alignment horizontal="center" vertical="center"/>
    </xf>
    <xf numFmtId="176" fontId="15" fillId="33" borderId="13" xfId="0" applyNumberFormat="1" applyFont="1" applyFill="1" applyBorder="1" applyAlignment="1">
      <alignment horizontal="center" vertical="center"/>
    </xf>
    <xf numFmtId="176" fontId="15" fillId="33" borderId="14" xfId="0" applyNumberFormat="1"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176" fontId="5" fillId="33" borderId="17" xfId="0" applyNumberFormat="1" applyFont="1" applyFill="1" applyBorder="1" applyAlignment="1">
      <alignment horizontal="right" vertical="center"/>
    </xf>
    <xf numFmtId="176" fontId="5" fillId="33" borderId="18" xfId="0" applyNumberFormat="1" applyFont="1" applyFill="1" applyBorder="1" applyAlignment="1">
      <alignment horizontal="right" vertical="center"/>
    </xf>
    <xf numFmtId="176" fontId="5" fillId="33" borderId="14" xfId="0" applyNumberFormat="1" applyFont="1" applyFill="1" applyBorder="1" applyAlignment="1">
      <alignment horizontal="right" vertical="center"/>
    </xf>
    <xf numFmtId="176" fontId="10" fillId="33" borderId="17" xfId="0" applyNumberFormat="1" applyFont="1" applyFill="1" applyBorder="1" applyAlignment="1">
      <alignment horizontal="right" vertical="center"/>
    </xf>
    <xf numFmtId="0" fontId="10" fillId="33" borderId="11" xfId="0" applyFont="1" applyFill="1" applyBorder="1" applyAlignment="1">
      <alignment horizontal="right" vertical="center"/>
    </xf>
    <xf numFmtId="176" fontId="10" fillId="33" borderId="14" xfId="0" applyNumberFormat="1" applyFont="1" applyFill="1" applyBorder="1" applyAlignment="1">
      <alignment horizontal="right" vertical="center"/>
    </xf>
    <xf numFmtId="0" fontId="10" fillId="33" borderId="17" xfId="0" applyFont="1" applyFill="1" applyBorder="1" applyAlignment="1">
      <alignment horizontal="left" wrapText="1"/>
    </xf>
    <xf numFmtId="0" fontId="10" fillId="33" borderId="13" xfId="0" applyFont="1" applyFill="1" applyBorder="1" applyAlignment="1">
      <alignment horizontal="left" wrapText="1"/>
    </xf>
    <xf numFmtId="0" fontId="10" fillId="33" borderId="14" xfId="0" applyFont="1" applyFill="1" applyBorder="1" applyAlignment="1">
      <alignment horizontal="left" wrapText="1"/>
    </xf>
    <xf numFmtId="176" fontId="4" fillId="33" borderId="17" xfId="0" applyNumberFormat="1" applyFont="1" applyFill="1" applyBorder="1" applyAlignment="1">
      <alignment horizontal="center" vertical="center"/>
    </xf>
    <xf numFmtId="176" fontId="4" fillId="33" borderId="13" xfId="0" applyNumberFormat="1" applyFont="1" applyFill="1" applyBorder="1" applyAlignment="1">
      <alignment horizontal="center" vertical="center"/>
    </xf>
    <xf numFmtId="176" fontId="4" fillId="33" borderId="14" xfId="0" applyNumberFormat="1" applyFont="1" applyFill="1" applyBorder="1" applyAlignment="1">
      <alignment horizontal="center" vertical="center"/>
    </xf>
    <xf numFmtId="2" fontId="10" fillId="33" borderId="17" xfId="0" applyNumberFormat="1" applyFont="1" applyFill="1" applyBorder="1" applyAlignment="1">
      <alignment vertical="center"/>
    </xf>
    <xf numFmtId="2" fontId="10" fillId="33" borderId="11" xfId="0" applyNumberFormat="1" applyFont="1" applyFill="1" applyBorder="1" applyAlignment="1">
      <alignment vertical="center"/>
    </xf>
    <xf numFmtId="2" fontId="10" fillId="33" borderId="14" xfId="0" applyNumberFormat="1" applyFont="1" applyFill="1" applyBorder="1" applyAlignment="1">
      <alignment vertical="center"/>
    </xf>
    <xf numFmtId="176" fontId="13" fillId="33" borderId="17" xfId="0" applyNumberFormat="1" applyFont="1" applyFill="1" applyBorder="1" applyAlignment="1">
      <alignment vertical="center"/>
    </xf>
    <xf numFmtId="176" fontId="13" fillId="33" borderId="18" xfId="0" applyNumberFormat="1" applyFont="1" applyFill="1" applyBorder="1" applyAlignment="1">
      <alignment vertical="center"/>
    </xf>
    <xf numFmtId="176" fontId="13" fillId="33" borderId="14" xfId="0" applyNumberFormat="1" applyFont="1" applyFill="1" applyBorder="1" applyAlignment="1">
      <alignment vertical="center"/>
    </xf>
    <xf numFmtId="176" fontId="13" fillId="33" borderId="17" xfId="0" applyNumberFormat="1" applyFont="1" applyFill="1" applyBorder="1" applyAlignment="1">
      <alignment horizontal="right" vertical="center"/>
    </xf>
    <xf numFmtId="176" fontId="13" fillId="33" borderId="18" xfId="0" applyNumberFormat="1" applyFont="1" applyFill="1" applyBorder="1" applyAlignment="1">
      <alignment horizontal="right" vertical="center"/>
    </xf>
    <xf numFmtId="176" fontId="13" fillId="33" borderId="14" xfId="0" applyNumberFormat="1" applyFont="1" applyFill="1" applyBorder="1" applyAlignment="1">
      <alignment horizontal="right" vertical="center"/>
    </xf>
    <xf numFmtId="0" fontId="10" fillId="33" borderId="13" xfId="0" applyFont="1" applyFill="1" applyBorder="1" applyAlignment="1">
      <alignment horizontal="right" vertical="center"/>
    </xf>
    <xf numFmtId="2" fontId="10" fillId="33" borderId="17" xfId="0" applyNumberFormat="1" applyFont="1" applyFill="1" applyBorder="1" applyAlignment="1">
      <alignment horizontal="right" vertical="center"/>
    </xf>
    <xf numFmtId="2" fontId="10" fillId="33" borderId="13" xfId="0" applyNumberFormat="1" applyFont="1" applyFill="1" applyBorder="1" applyAlignment="1">
      <alignment horizontal="right" vertical="center"/>
    </xf>
    <xf numFmtId="2" fontId="10" fillId="33" borderId="14" xfId="0" applyNumberFormat="1" applyFont="1" applyFill="1" applyBorder="1" applyAlignment="1">
      <alignment horizontal="right" vertical="center"/>
    </xf>
    <xf numFmtId="176" fontId="13" fillId="33" borderId="17" xfId="0" applyNumberFormat="1" applyFont="1" applyFill="1" applyBorder="1" applyAlignment="1">
      <alignment horizontal="center" vertical="center"/>
    </xf>
    <xf numFmtId="176" fontId="13" fillId="33" borderId="13" xfId="0" applyNumberFormat="1" applyFont="1" applyFill="1" applyBorder="1" applyAlignment="1">
      <alignment horizontal="center" vertical="center"/>
    </xf>
    <xf numFmtId="176" fontId="13" fillId="33" borderId="14" xfId="0" applyNumberFormat="1" applyFont="1" applyFill="1" applyBorder="1" applyAlignment="1">
      <alignment horizontal="center" vertical="center"/>
    </xf>
    <xf numFmtId="176" fontId="10" fillId="33" borderId="17" xfId="0" applyNumberFormat="1" applyFont="1" applyFill="1" applyBorder="1" applyAlignment="1">
      <alignment horizontal="center" vertical="center"/>
    </xf>
    <xf numFmtId="176" fontId="10" fillId="33" borderId="13" xfId="0" applyNumberFormat="1" applyFont="1" applyFill="1" applyBorder="1" applyAlignment="1">
      <alignment horizontal="center" vertical="center"/>
    </xf>
    <xf numFmtId="176" fontId="10" fillId="33" borderId="14" xfId="0" applyNumberFormat="1" applyFont="1" applyFill="1" applyBorder="1" applyAlignment="1">
      <alignment horizontal="center" vertical="center"/>
    </xf>
    <xf numFmtId="176" fontId="10" fillId="33" borderId="13" xfId="0" applyNumberFormat="1" applyFont="1" applyFill="1" applyBorder="1" applyAlignment="1">
      <alignment horizontal="right" vertical="center"/>
    </xf>
    <xf numFmtId="185" fontId="10" fillId="33" borderId="17" xfId="0" applyNumberFormat="1" applyFont="1" applyFill="1" applyBorder="1" applyAlignment="1">
      <alignment horizontal="right" vertical="center"/>
    </xf>
    <xf numFmtId="185" fontId="10" fillId="33" borderId="11" xfId="0" applyNumberFormat="1" applyFont="1" applyFill="1" applyBorder="1" applyAlignment="1">
      <alignment horizontal="right" vertical="center"/>
    </xf>
    <xf numFmtId="185" fontId="10" fillId="33" borderId="14" xfId="0" applyNumberFormat="1" applyFont="1" applyFill="1" applyBorder="1" applyAlignment="1">
      <alignment horizontal="right" vertical="center"/>
    </xf>
    <xf numFmtId="0" fontId="18" fillId="33" borderId="0" xfId="0" applyFont="1" applyFill="1" applyBorder="1" applyAlignment="1">
      <alignment horizontal="center" vertical="center"/>
    </xf>
    <xf numFmtId="195" fontId="13" fillId="33" borderId="17" xfId="0" applyNumberFormat="1" applyFont="1" applyFill="1" applyBorder="1" applyAlignment="1">
      <alignment horizontal="center" vertical="center"/>
    </xf>
    <xf numFmtId="195" fontId="13" fillId="33" borderId="18" xfId="0" applyNumberFormat="1" applyFont="1" applyFill="1" applyBorder="1" applyAlignment="1">
      <alignment horizontal="center" vertical="center"/>
    </xf>
    <xf numFmtId="195" fontId="13" fillId="33" borderId="14" xfId="0" applyNumberFormat="1" applyFont="1" applyFill="1" applyBorder="1" applyAlignment="1">
      <alignment horizontal="center" vertical="center"/>
    </xf>
    <xf numFmtId="197" fontId="10" fillId="33" borderId="17" xfId="0" applyNumberFormat="1" applyFont="1" applyFill="1" applyBorder="1" applyAlignment="1">
      <alignment horizontal="right" vertical="center"/>
    </xf>
    <xf numFmtId="197" fontId="10" fillId="33" borderId="13" xfId="0" applyNumberFormat="1" applyFont="1" applyFill="1" applyBorder="1" applyAlignment="1">
      <alignment horizontal="right" vertical="center"/>
    </xf>
    <xf numFmtId="197" fontId="10" fillId="33" borderId="14" xfId="0" applyNumberFormat="1" applyFont="1" applyFill="1" applyBorder="1" applyAlignment="1">
      <alignment horizontal="right" vertical="center"/>
    </xf>
    <xf numFmtId="196" fontId="13" fillId="33" borderId="17" xfId="0" applyNumberFormat="1" applyFont="1" applyFill="1" applyBorder="1" applyAlignment="1">
      <alignment horizontal="center" vertical="center"/>
    </xf>
    <xf numFmtId="196" fontId="13" fillId="33" borderId="13" xfId="0" applyNumberFormat="1" applyFont="1" applyFill="1" applyBorder="1" applyAlignment="1">
      <alignment horizontal="center" vertical="center"/>
    </xf>
    <xf numFmtId="196" fontId="13" fillId="33" borderId="14" xfId="0" applyNumberFormat="1" applyFont="1" applyFill="1" applyBorder="1" applyAlignment="1">
      <alignment horizontal="center" vertical="center"/>
    </xf>
    <xf numFmtId="195" fontId="13" fillId="33" borderId="13" xfId="0" applyNumberFormat="1" applyFont="1" applyFill="1" applyBorder="1" applyAlignment="1">
      <alignment horizontal="center" vertical="center"/>
    </xf>
    <xf numFmtId="0" fontId="26" fillId="33" borderId="0"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25" fillId="33" borderId="0" xfId="0" applyFont="1" applyFill="1" applyBorder="1" applyAlignment="1">
      <alignment horizontal="center" vertical="center"/>
    </xf>
    <xf numFmtId="0" fontId="26" fillId="33" borderId="0" xfId="0" applyFont="1" applyFill="1" applyAlignment="1">
      <alignment horizontal="left" vertical="center" wrapText="1"/>
    </xf>
    <xf numFmtId="0" fontId="29" fillId="33" borderId="0" xfId="0" applyFont="1" applyFill="1" applyAlignment="1">
      <alignment horizontal="left" vertical="center" wrapText="1"/>
    </xf>
    <xf numFmtId="0" fontId="0" fillId="33" borderId="14" xfId="0" applyFill="1" applyBorder="1" applyAlignment="1">
      <alignment/>
    </xf>
    <xf numFmtId="0" fontId="15" fillId="33" borderId="10" xfId="0" applyFont="1" applyFill="1" applyBorder="1" applyAlignment="1">
      <alignment horizontal="center" vertical="center" textRotation="90"/>
    </xf>
    <xf numFmtId="0" fontId="34" fillId="33" borderId="12" xfId="0" applyFont="1" applyFill="1" applyBorder="1" applyAlignment="1">
      <alignment horizontal="center" vertical="center" textRotation="90"/>
    </xf>
    <xf numFmtId="0" fontId="15" fillId="33" borderId="20" xfId="0" applyFont="1" applyFill="1" applyBorder="1" applyAlignment="1">
      <alignment horizontal="center" vertical="center" textRotation="90"/>
    </xf>
    <xf numFmtId="0" fontId="34" fillId="33" borderId="23" xfId="0" applyFont="1" applyFill="1" applyBorder="1" applyAlignment="1">
      <alignment horizontal="center" vertical="center" textRotation="90"/>
    </xf>
    <xf numFmtId="0" fontId="15" fillId="33" borderId="19" xfId="0" applyFont="1" applyFill="1" applyBorder="1" applyAlignment="1">
      <alignment horizontal="center" vertical="center" textRotation="90"/>
    </xf>
    <xf numFmtId="0" fontId="34" fillId="33" borderId="21" xfId="0" applyFont="1" applyFill="1" applyBorder="1" applyAlignment="1">
      <alignment horizontal="center" vertical="center" textRotation="90"/>
    </xf>
    <xf numFmtId="0" fontId="15" fillId="33" borderId="10" xfId="0" applyFont="1" applyFill="1" applyBorder="1" applyAlignment="1">
      <alignment horizontal="center" vertical="center" textRotation="90" wrapText="1"/>
    </xf>
    <xf numFmtId="0" fontId="15" fillId="33" borderId="12" xfId="0" applyFont="1" applyFill="1" applyBorder="1" applyAlignment="1">
      <alignment horizontal="center" vertical="center" textRotation="90" wrapText="1"/>
    </xf>
    <xf numFmtId="0" fontId="15" fillId="33" borderId="20" xfId="0" applyFont="1" applyFill="1" applyBorder="1" applyAlignment="1">
      <alignment horizontal="center" vertical="center" textRotation="90" wrapText="1"/>
    </xf>
    <xf numFmtId="0" fontId="15" fillId="33" borderId="23" xfId="0" applyFont="1" applyFill="1" applyBorder="1" applyAlignment="1">
      <alignment horizontal="center" vertical="center" textRotation="90" wrapText="1"/>
    </xf>
    <xf numFmtId="0" fontId="15" fillId="33" borderId="19" xfId="0" applyFont="1" applyFill="1" applyBorder="1" applyAlignment="1">
      <alignment horizontal="center" vertical="center" textRotation="90" wrapText="1"/>
    </xf>
    <xf numFmtId="0" fontId="15" fillId="33" borderId="21" xfId="0" applyFont="1" applyFill="1" applyBorder="1" applyAlignment="1">
      <alignment horizontal="center" vertical="center" textRotation="90" wrapText="1"/>
    </xf>
    <xf numFmtId="0" fontId="15" fillId="33" borderId="12" xfId="0" applyFont="1" applyFill="1" applyBorder="1" applyAlignment="1">
      <alignment horizontal="center" vertical="center" textRotation="90"/>
    </xf>
    <xf numFmtId="0" fontId="15" fillId="33" borderId="23" xfId="0" applyFont="1" applyFill="1" applyBorder="1" applyAlignment="1">
      <alignment horizontal="center" vertical="center" textRotation="90"/>
    </xf>
    <xf numFmtId="0" fontId="15" fillId="33" borderId="21" xfId="0" applyFont="1" applyFill="1" applyBorder="1" applyAlignment="1">
      <alignment horizontal="center" vertical="center" textRotation="90"/>
    </xf>
    <xf numFmtId="176" fontId="13" fillId="33" borderId="11" xfId="0" applyNumberFormat="1" applyFont="1" applyFill="1" applyBorder="1" applyAlignment="1">
      <alignment horizontal="center" vertical="center"/>
    </xf>
    <xf numFmtId="176" fontId="13" fillId="33" borderId="12" xfId="0" applyNumberFormat="1" applyFont="1" applyFill="1" applyBorder="1" applyAlignment="1">
      <alignment horizontal="center" vertical="center"/>
    </xf>
    <xf numFmtId="176" fontId="13" fillId="33" borderId="19" xfId="0" applyNumberFormat="1" applyFont="1" applyFill="1" applyBorder="1" applyAlignment="1">
      <alignment horizontal="center" vertical="center"/>
    </xf>
    <xf numFmtId="176" fontId="13" fillId="33" borderId="18" xfId="0" applyNumberFormat="1" applyFont="1" applyFill="1" applyBorder="1" applyAlignment="1">
      <alignment horizontal="center" vertical="center"/>
    </xf>
    <xf numFmtId="176" fontId="13" fillId="33" borderId="21" xfId="0" applyNumberFormat="1" applyFont="1" applyFill="1" applyBorder="1" applyAlignment="1">
      <alignment horizontal="center" vertical="center"/>
    </xf>
    <xf numFmtId="195" fontId="10" fillId="33" borderId="17" xfId="0" applyNumberFormat="1" applyFont="1" applyFill="1" applyBorder="1" applyAlignment="1">
      <alignment horizontal="center" vertical="center"/>
    </xf>
    <xf numFmtId="196" fontId="10" fillId="33" borderId="17" xfId="0" applyNumberFormat="1" applyFont="1" applyFill="1" applyBorder="1" applyAlignment="1">
      <alignment horizontal="center" vertical="center"/>
    </xf>
    <xf numFmtId="176" fontId="10" fillId="33" borderId="10" xfId="0" applyNumberFormat="1" applyFont="1" applyFill="1" applyBorder="1" applyAlignment="1">
      <alignment horizontal="right" vertical="center"/>
    </xf>
    <xf numFmtId="0" fontId="10" fillId="33" borderId="12" xfId="0" applyFont="1" applyFill="1" applyBorder="1" applyAlignment="1">
      <alignment horizontal="right" vertical="center"/>
    </xf>
    <xf numFmtId="176" fontId="5" fillId="33" borderId="19" xfId="0" applyNumberFormat="1" applyFont="1" applyFill="1" applyBorder="1" applyAlignment="1">
      <alignment horizontal="right" vertical="center"/>
    </xf>
    <xf numFmtId="176" fontId="5" fillId="33" borderId="21" xfId="0" applyNumberFormat="1" applyFont="1" applyFill="1" applyBorder="1" applyAlignment="1">
      <alignment horizontal="right" vertical="center"/>
    </xf>
    <xf numFmtId="176" fontId="13" fillId="33" borderId="19" xfId="0" applyNumberFormat="1" applyFont="1" applyFill="1" applyBorder="1" applyAlignment="1">
      <alignment horizontal="right" vertical="center"/>
    </xf>
    <xf numFmtId="176" fontId="13" fillId="33" borderId="21" xfId="0" applyNumberFormat="1" applyFont="1" applyFill="1" applyBorder="1" applyAlignment="1">
      <alignment horizontal="right" vertical="center"/>
    </xf>
    <xf numFmtId="0" fontId="10" fillId="33" borderId="14" xfId="0" applyFont="1" applyFill="1" applyBorder="1" applyAlignment="1">
      <alignment horizontal="right" vertical="center"/>
    </xf>
    <xf numFmtId="176" fontId="13" fillId="33" borderId="19" xfId="0" applyNumberFormat="1" applyFont="1" applyFill="1" applyBorder="1" applyAlignment="1">
      <alignment vertical="center"/>
    </xf>
    <xf numFmtId="176" fontId="13" fillId="33" borderId="21" xfId="0" applyNumberFormat="1" applyFont="1" applyFill="1" applyBorder="1" applyAlignment="1">
      <alignment vertical="center"/>
    </xf>
    <xf numFmtId="176" fontId="4" fillId="33" borderId="17" xfId="49" applyNumberFormat="1" applyFont="1" applyFill="1" applyBorder="1" applyAlignment="1">
      <alignment horizontal="center" vertical="center"/>
    </xf>
    <xf numFmtId="176" fontId="4" fillId="33" borderId="13" xfId="49" applyNumberFormat="1" applyFont="1" applyFill="1" applyBorder="1" applyAlignment="1">
      <alignment horizontal="center" vertical="center"/>
    </xf>
    <xf numFmtId="176" fontId="4" fillId="33" borderId="14" xfId="49" applyNumberFormat="1" applyFont="1" applyFill="1" applyBorder="1" applyAlignment="1">
      <alignment horizontal="center" vertical="center"/>
    </xf>
    <xf numFmtId="185" fontId="10" fillId="33" borderId="10" xfId="0" applyNumberFormat="1" applyFont="1" applyFill="1" applyBorder="1" applyAlignment="1">
      <alignment horizontal="right" vertical="center"/>
    </xf>
    <xf numFmtId="185" fontId="10" fillId="33" borderId="12" xfId="0" applyNumberFormat="1" applyFont="1" applyFill="1" applyBorder="1" applyAlignment="1">
      <alignment horizontal="right" vertical="center"/>
    </xf>
    <xf numFmtId="195" fontId="13" fillId="33" borderId="19" xfId="0" applyNumberFormat="1" applyFont="1" applyFill="1" applyBorder="1" applyAlignment="1">
      <alignment horizontal="center" vertical="center"/>
    </xf>
    <xf numFmtId="195" fontId="13" fillId="33" borderId="21" xfId="0" applyNumberFormat="1"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176" fontId="10" fillId="33" borderId="12" xfId="0" applyNumberFormat="1" applyFont="1" applyFill="1" applyBorder="1" applyAlignment="1">
      <alignment horizontal="right" vertical="center"/>
    </xf>
    <xf numFmtId="185" fontId="10" fillId="33" borderId="13" xfId="0" applyNumberFormat="1" applyFont="1" applyFill="1" applyBorder="1" applyAlignment="1">
      <alignment horizontal="right" vertical="center"/>
    </xf>
    <xf numFmtId="176" fontId="13" fillId="33" borderId="13" xfId="0" applyNumberFormat="1" applyFont="1" applyFill="1" applyBorder="1" applyAlignment="1">
      <alignment horizontal="right" vertical="center"/>
    </xf>
    <xf numFmtId="176" fontId="10" fillId="33" borderId="11" xfId="0" applyNumberFormat="1" applyFont="1" applyFill="1" applyBorder="1" applyAlignment="1">
      <alignment horizontal="right" vertical="center"/>
    </xf>
    <xf numFmtId="176" fontId="13" fillId="33" borderId="13" xfId="0" applyNumberFormat="1" applyFont="1" applyFill="1" applyBorder="1" applyAlignment="1">
      <alignment vertical="center"/>
    </xf>
    <xf numFmtId="195" fontId="13" fillId="33" borderId="11" xfId="0" applyNumberFormat="1" applyFont="1" applyFill="1" applyBorder="1" applyAlignment="1">
      <alignment horizontal="center" vertical="center"/>
    </xf>
    <xf numFmtId="195" fontId="13" fillId="33" borderId="12" xfId="0" applyNumberFormat="1" applyFont="1" applyFill="1" applyBorder="1" applyAlignment="1">
      <alignment horizontal="center" vertical="center"/>
    </xf>
    <xf numFmtId="176" fontId="5" fillId="33" borderId="13" xfId="0" applyNumberFormat="1" applyFont="1" applyFill="1" applyBorder="1" applyAlignment="1">
      <alignment horizontal="right" vertical="center"/>
    </xf>
    <xf numFmtId="10" fontId="13" fillId="33" borderId="24" xfId="0" applyNumberFormat="1" applyFont="1" applyFill="1" applyBorder="1" applyAlignment="1">
      <alignment horizontal="center" vertical="center" wrapText="1"/>
    </xf>
    <xf numFmtId="10" fontId="13" fillId="33" borderId="22" xfId="0" applyNumberFormat="1" applyFont="1" applyFill="1" applyBorder="1" applyAlignment="1">
      <alignment horizontal="center" vertical="center" wrapText="1"/>
    </xf>
    <xf numFmtId="10" fontId="13" fillId="33" borderId="24" xfId="0" applyNumberFormat="1" applyFont="1" applyFill="1" applyBorder="1" applyAlignment="1">
      <alignment horizontal="center" vertical="center"/>
    </xf>
    <xf numFmtId="10" fontId="13" fillId="33" borderId="22" xfId="0" applyNumberFormat="1" applyFont="1" applyFill="1" applyBorder="1" applyAlignment="1">
      <alignment horizontal="center" vertical="center"/>
    </xf>
    <xf numFmtId="195" fontId="13" fillId="33" borderId="17" xfId="0" applyNumberFormat="1" applyFont="1" applyFill="1" applyBorder="1" applyAlignment="1">
      <alignment horizontal="right" vertical="center"/>
    </xf>
    <xf numFmtId="195" fontId="13" fillId="33" borderId="13" xfId="0" applyNumberFormat="1" applyFont="1" applyFill="1" applyBorder="1" applyAlignment="1">
      <alignment horizontal="right" vertical="center"/>
    </xf>
    <xf numFmtId="195" fontId="13" fillId="33" borderId="14" xfId="0" applyNumberFormat="1" applyFont="1" applyFill="1" applyBorder="1" applyAlignment="1">
      <alignment horizontal="right" vertical="center"/>
    </xf>
    <xf numFmtId="176" fontId="10" fillId="33" borderId="19" xfId="0" applyNumberFormat="1" applyFont="1" applyFill="1" applyBorder="1" applyAlignment="1">
      <alignment horizontal="center" vertical="center"/>
    </xf>
    <xf numFmtId="176" fontId="10" fillId="33" borderId="18" xfId="0" applyNumberFormat="1" applyFont="1" applyFill="1" applyBorder="1" applyAlignment="1">
      <alignment horizontal="center" vertical="center"/>
    </xf>
    <xf numFmtId="176" fontId="10" fillId="33" borderId="21" xfId="0" applyNumberFormat="1" applyFont="1" applyFill="1" applyBorder="1" applyAlignment="1">
      <alignment horizontal="center" vertical="center"/>
    </xf>
    <xf numFmtId="49" fontId="3" fillId="33" borderId="17" xfId="0" applyNumberFormat="1" applyFont="1" applyFill="1" applyBorder="1" applyAlignment="1">
      <alignment horizontal="right" vertical="center"/>
    </xf>
    <xf numFmtId="49" fontId="3" fillId="33" borderId="13" xfId="0" applyNumberFormat="1" applyFont="1" applyFill="1" applyBorder="1" applyAlignment="1">
      <alignment horizontal="right" vertical="center"/>
    </xf>
    <xf numFmtId="49" fontId="3" fillId="33" borderId="14" xfId="0" applyNumberFormat="1" applyFont="1" applyFill="1" applyBorder="1" applyAlignment="1">
      <alignment horizontal="right" vertical="center"/>
    </xf>
    <xf numFmtId="203" fontId="13" fillId="33" borderId="17" xfId="0" applyNumberFormat="1" applyFont="1" applyFill="1" applyBorder="1" applyAlignment="1">
      <alignment horizontal="right" vertical="center"/>
    </xf>
    <xf numFmtId="203" fontId="13" fillId="33" borderId="13" xfId="0" applyNumberFormat="1" applyFont="1" applyFill="1" applyBorder="1" applyAlignment="1">
      <alignment horizontal="right" vertical="center"/>
    </xf>
    <xf numFmtId="203" fontId="13" fillId="33" borderId="14" xfId="0" applyNumberFormat="1" applyFont="1" applyFill="1" applyBorder="1" applyAlignment="1">
      <alignment horizontal="right" vertical="center"/>
    </xf>
    <xf numFmtId="0" fontId="4" fillId="33" borderId="0" xfId="0" applyFont="1" applyFill="1" applyAlignment="1">
      <alignment horizontal="center" vertical="center" wrapText="1"/>
    </xf>
    <xf numFmtId="175" fontId="10" fillId="33" borderId="17" xfId="0" applyNumberFormat="1" applyFont="1" applyFill="1" applyBorder="1" applyAlignment="1">
      <alignment horizontal="right" vertical="center"/>
    </xf>
    <xf numFmtId="176" fontId="10" fillId="33" borderId="10" xfId="0" applyNumberFormat="1"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187" fontId="13" fillId="33" borderId="19" xfId="0" applyNumberFormat="1" applyFont="1" applyFill="1" applyBorder="1" applyAlignment="1">
      <alignment horizontal="right" vertical="center"/>
    </xf>
    <xf numFmtId="187" fontId="13" fillId="33" borderId="18" xfId="0" applyNumberFormat="1" applyFont="1" applyFill="1" applyBorder="1" applyAlignment="1">
      <alignment horizontal="right" vertical="center"/>
    </xf>
    <xf numFmtId="187" fontId="13" fillId="33" borderId="21" xfId="0" applyNumberFormat="1" applyFont="1" applyFill="1" applyBorder="1" applyAlignment="1">
      <alignment horizontal="right" vertical="center"/>
    </xf>
    <xf numFmtId="176" fontId="10" fillId="33" borderId="20" xfId="0" applyNumberFormat="1" applyFont="1" applyFill="1" applyBorder="1" applyAlignment="1">
      <alignment horizontal="center" vertical="center"/>
    </xf>
    <xf numFmtId="176" fontId="10" fillId="33" borderId="0" xfId="0" applyNumberFormat="1" applyFont="1" applyFill="1" applyBorder="1" applyAlignment="1">
      <alignment horizontal="center" vertical="center"/>
    </xf>
    <xf numFmtId="176" fontId="10" fillId="33" borderId="23" xfId="0" applyNumberFormat="1" applyFont="1" applyFill="1" applyBorder="1" applyAlignment="1">
      <alignment horizontal="center" vertical="center"/>
    </xf>
    <xf numFmtId="220" fontId="10" fillId="33" borderId="17" xfId="0" applyNumberFormat="1" applyFont="1" applyFill="1" applyBorder="1" applyAlignment="1">
      <alignment horizontal="center" vertical="center"/>
    </xf>
    <xf numFmtId="220" fontId="10" fillId="33" borderId="13" xfId="0" applyNumberFormat="1" applyFont="1" applyFill="1" applyBorder="1" applyAlignment="1">
      <alignment horizontal="center" vertical="center"/>
    </xf>
    <xf numFmtId="220" fontId="10" fillId="33" borderId="14" xfId="0" applyNumberFormat="1" applyFont="1" applyFill="1" applyBorder="1" applyAlignment="1">
      <alignment horizontal="center" vertical="center"/>
    </xf>
    <xf numFmtId="176" fontId="4" fillId="33" borderId="10"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right" vertical="center"/>
    </xf>
    <xf numFmtId="0" fontId="4" fillId="33" borderId="14" xfId="0" applyFont="1" applyFill="1" applyBorder="1" applyAlignment="1">
      <alignment horizontal="right" vertical="center"/>
    </xf>
    <xf numFmtId="0" fontId="22" fillId="33" borderId="0" xfId="0" applyFont="1" applyFill="1" applyBorder="1" applyAlignment="1">
      <alignment horizontal="center" vertical="center"/>
    </xf>
    <xf numFmtId="0" fontId="11" fillId="33" borderId="2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23" xfId="0" applyFont="1" applyFill="1" applyBorder="1" applyAlignment="1">
      <alignment horizontal="left" vertical="center"/>
    </xf>
    <xf numFmtId="176" fontId="4" fillId="33" borderId="10" xfId="0" applyNumberFormat="1" applyFont="1" applyFill="1" applyBorder="1" applyAlignment="1">
      <alignment horizontal="right" vertical="center"/>
    </xf>
    <xf numFmtId="176" fontId="4" fillId="33" borderId="11" xfId="0" applyNumberFormat="1" applyFont="1" applyFill="1" applyBorder="1" applyAlignment="1">
      <alignment horizontal="right" vertical="center"/>
    </xf>
    <xf numFmtId="176" fontId="4" fillId="33" borderId="12" xfId="0" applyNumberFormat="1" applyFont="1" applyFill="1" applyBorder="1" applyAlignment="1">
      <alignment horizontal="right" vertical="center"/>
    </xf>
    <xf numFmtId="0" fontId="16" fillId="33" borderId="0" xfId="0" applyFont="1" applyFill="1" applyAlignment="1">
      <alignment horizontal="center"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93"/>
  <sheetViews>
    <sheetView zoomScalePageLayoutView="0" workbookViewId="0" topLeftCell="A1">
      <selection activeCell="L16" sqref="L16"/>
    </sheetView>
  </sheetViews>
  <sheetFormatPr defaultColWidth="8.57421875" defaultRowHeight="14.25" customHeight="1"/>
  <cols>
    <col min="1" max="1" width="2.8515625" style="51" customWidth="1"/>
    <col min="2" max="2" width="4.57421875" style="51" customWidth="1"/>
    <col min="3" max="4" width="8.7109375" style="51" customWidth="1"/>
    <col min="5" max="5" width="7.7109375" style="51" customWidth="1"/>
    <col min="6" max="6" width="10.7109375" style="51" customWidth="1"/>
    <col min="7" max="7" width="19.57421875" style="51" customWidth="1"/>
    <col min="8" max="8" width="6.140625" style="51" customWidth="1"/>
    <col min="9" max="9" width="13.8515625" style="51" bestFit="1" customWidth="1"/>
    <col min="10" max="10" width="12.8515625" style="51" customWidth="1"/>
    <col min="11" max="11" width="21.8515625" style="51" customWidth="1"/>
    <col min="12" max="12" width="18.28125" style="51" customWidth="1"/>
    <col min="13" max="13" width="10.57421875" style="51" hidden="1" customWidth="1"/>
    <col min="14" max="14" width="11.57421875" style="51" hidden="1" customWidth="1"/>
    <col min="15" max="15" width="15.28125" style="51" customWidth="1"/>
    <col min="16" max="16" width="8.57421875" style="51" customWidth="1"/>
    <col min="17" max="17" width="9.7109375" style="51" bestFit="1" customWidth="1"/>
    <col min="18" max="16384" width="8.57421875" style="51" customWidth="1"/>
  </cols>
  <sheetData>
    <row r="1" spans="1:12" ht="14.25" customHeight="1">
      <c r="A1" s="326" t="s">
        <v>368</v>
      </c>
      <c r="B1" s="326"/>
      <c r="C1" s="326"/>
      <c r="D1" s="326"/>
      <c r="E1" s="326"/>
      <c r="F1" s="326"/>
      <c r="G1" s="326"/>
      <c r="H1" s="326"/>
      <c r="I1" s="326"/>
      <c r="J1" s="326"/>
      <c r="K1" s="326"/>
      <c r="L1" s="326"/>
    </row>
    <row r="2" spans="1:12" ht="14.25" customHeight="1">
      <c r="A2" s="326"/>
      <c r="B2" s="326"/>
      <c r="C2" s="326"/>
      <c r="D2" s="326"/>
      <c r="E2" s="326"/>
      <c r="F2" s="326"/>
      <c r="G2" s="326"/>
      <c r="H2" s="326"/>
      <c r="I2" s="326"/>
      <c r="J2" s="326"/>
      <c r="K2" s="326"/>
      <c r="L2" s="326"/>
    </row>
    <row r="3" ht="14.25" customHeight="1" thickBot="1"/>
    <row r="4" spans="1:12" ht="15" customHeight="1" thickBot="1">
      <c r="A4" s="52"/>
      <c r="F4" s="1" t="s">
        <v>33</v>
      </c>
      <c r="G4" s="2"/>
      <c r="H4" s="3"/>
      <c r="I4" s="53"/>
      <c r="J4" s="4"/>
      <c r="K4" s="5" t="s">
        <v>516</v>
      </c>
      <c r="L4" s="6"/>
    </row>
    <row r="5" spans="6:12" ht="15" customHeight="1" thickBot="1">
      <c r="F5" s="28" t="s">
        <v>34</v>
      </c>
      <c r="G5" s="4"/>
      <c r="H5" s="29"/>
      <c r="I5" s="53"/>
      <c r="J5" s="7"/>
      <c r="K5" s="8">
        <v>3000</v>
      </c>
      <c r="L5" s="6"/>
    </row>
    <row r="6" spans="6:15" ht="15" customHeight="1" thickBot="1">
      <c r="F6" s="54" t="s">
        <v>35</v>
      </c>
      <c r="G6" s="55"/>
      <c r="H6" s="56"/>
      <c r="I6" s="53"/>
      <c r="J6" s="57"/>
      <c r="K6" s="58" t="s">
        <v>553</v>
      </c>
      <c r="L6" s="59"/>
      <c r="N6" s="60"/>
      <c r="O6" s="61"/>
    </row>
    <row r="7" spans="6:14" ht="12.75" customHeight="1">
      <c r="F7" s="62"/>
      <c r="G7" s="62"/>
      <c r="H7" s="62"/>
      <c r="I7" s="59"/>
      <c r="J7" s="59"/>
      <c r="K7" s="59"/>
      <c r="L7" s="59"/>
      <c r="N7" s="63"/>
    </row>
    <row r="8" spans="1:12" s="64" customFormat="1" ht="13.5" thickBot="1">
      <c r="A8" s="327" t="s">
        <v>36</v>
      </c>
      <c r="B8" s="327"/>
      <c r="C8" s="327"/>
      <c r="D8" s="327"/>
      <c r="E8" s="327"/>
      <c r="F8" s="327"/>
      <c r="G8" s="327"/>
      <c r="H8" s="327"/>
      <c r="I8" s="327"/>
      <c r="J8" s="327"/>
      <c r="K8" s="327"/>
      <c r="L8" s="327"/>
    </row>
    <row r="9" spans="1:12" s="66" customFormat="1" ht="24" customHeight="1" thickBot="1">
      <c r="A9" s="328"/>
      <c r="B9" s="329"/>
      <c r="C9" s="65" t="s">
        <v>37</v>
      </c>
      <c r="D9" s="330" t="s">
        <v>38</v>
      </c>
      <c r="E9" s="331"/>
      <c r="F9" s="331"/>
      <c r="G9" s="331"/>
      <c r="H9" s="331"/>
      <c r="I9" s="331"/>
      <c r="J9" s="332"/>
      <c r="K9" s="331" t="s">
        <v>39</v>
      </c>
      <c r="L9" s="332"/>
    </row>
    <row r="10" spans="1:14" ht="18.75" customHeight="1" thickBot="1">
      <c r="A10" s="333" t="s">
        <v>50</v>
      </c>
      <c r="B10" s="334" t="s">
        <v>429</v>
      </c>
      <c r="C10" s="9">
        <v>1</v>
      </c>
      <c r="D10" s="45" t="s">
        <v>40</v>
      </c>
      <c r="E10" s="46"/>
      <c r="F10" s="46"/>
      <c r="G10" s="46"/>
      <c r="H10" s="46"/>
      <c r="I10" s="67"/>
      <c r="J10" s="67"/>
      <c r="K10" s="68" t="s">
        <v>160</v>
      </c>
      <c r="L10" s="44">
        <v>9738</v>
      </c>
      <c r="M10" s="44"/>
      <c r="N10" s="69" t="e">
        <f>L10/M10-1</f>
        <v>#DIV/0!</v>
      </c>
    </row>
    <row r="11" spans="1:14" ht="18.75" customHeight="1" thickBot="1">
      <c r="A11" s="335"/>
      <c r="B11" s="336"/>
      <c r="C11" s="9">
        <v>2</v>
      </c>
      <c r="D11" s="47" t="s">
        <v>41</v>
      </c>
      <c r="E11" s="48"/>
      <c r="F11" s="48"/>
      <c r="G11" s="48"/>
      <c r="H11" s="48"/>
      <c r="I11" s="67"/>
      <c r="J11" s="67"/>
      <c r="K11" s="70" t="s">
        <v>160</v>
      </c>
      <c r="L11" s="71">
        <v>220</v>
      </c>
      <c r="M11" s="72"/>
      <c r="N11" s="69" t="e">
        <f aca="true" t="shared" si="0" ref="N11:N21">L11/M11-1</f>
        <v>#DIV/0!</v>
      </c>
    </row>
    <row r="12" spans="1:14" ht="18.75" customHeight="1" thickBot="1">
      <c r="A12" s="335"/>
      <c r="B12" s="336"/>
      <c r="C12" s="9">
        <v>3</v>
      </c>
      <c r="D12" s="47" t="s">
        <v>42</v>
      </c>
      <c r="E12" s="48"/>
      <c r="F12" s="48"/>
      <c r="G12" s="48"/>
      <c r="H12" s="48"/>
      <c r="I12" s="67"/>
      <c r="J12" s="67"/>
      <c r="K12" s="70" t="s">
        <v>160</v>
      </c>
      <c r="L12" s="44">
        <v>220</v>
      </c>
      <c r="M12" s="44">
        <v>73</v>
      </c>
      <c r="N12" s="69">
        <f t="shared" si="0"/>
        <v>2.0136986301369864</v>
      </c>
    </row>
    <row r="13" spans="1:15" ht="18.75" customHeight="1" thickBot="1">
      <c r="A13" s="335"/>
      <c r="B13" s="336"/>
      <c r="C13" s="9">
        <v>4</v>
      </c>
      <c r="D13" s="47" t="s">
        <v>430</v>
      </c>
      <c r="E13" s="48"/>
      <c r="F13" s="48"/>
      <c r="G13" s="48"/>
      <c r="H13" s="48"/>
      <c r="I13" s="67"/>
      <c r="J13" s="67"/>
      <c r="K13" s="70" t="s">
        <v>160</v>
      </c>
      <c r="L13" s="44">
        <v>19</v>
      </c>
      <c r="M13" s="44">
        <v>19</v>
      </c>
      <c r="N13" s="69">
        <f t="shared" si="0"/>
        <v>0</v>
      </c>
      <c r="O13" s="61"/>
    </row>
    <row r="14" spans="1:14" ht="18.75" customHeight="1" thickBot="1">
      <c r="A14" s="335"/>
      <c r="B14" s="336"/>
      <c r="C14" s="9">
        <v>5</v>
      </c>
      <c r="D14" s="47" t="s">
        <v>431</v>
      </c>
      <c r="E14" s="48"/>
      <c r="F14" s="48"/>
      <c r="G14" s="48"/>
      <c r="H14" s="48"/>
      <c r="I14" s="67"/>
      <c r="J14" s="67"/>
      <c r="K14" s="70" t="s">
        <v>160</v>
      </c>
      <c r="L14" s="44">
        <v>140</v>
      </c>
      <c r="M14" s="44">
        <v>125</v>
      </c>
      <c r="N14" s="69">
        <f t="shared" si="0"/>
        <v>0.1200000000000001</v>
      </c>
    </row>
    <row r="15" spans="1:14" ht="18.75" customHeight="1" thickBot="1">
      <c r="A15" s="335"/>
      <c r="B15" s="336"/>
      <c r="C15" s="9">
        <v>6</v>
      </c>
      <c r="D15" s="49" t="s">
        <v>45</v>
      </c>
      <c r="E15" s="50"/>
      <c r="F15" s="50"/>
      <c r="G15" s="50"/>
      <c r="H15" s="50"/>
      <c r="I15" s="67"/>
      <c r="J15" s="67"/>
      <c r="K15" s="70" t="s">
        <v>160</v>
      </c>
      <c r="L15" s="184">
        <v>5.66</v>
      </c>
      <c r="M15" s="184">
        <v>2.41</v>
      </c>
      <c r="N15" s="69">
        <f t="shared" si="0"/>
        <v>1.3485477178423237</v>
      </c>
    </row>
    <row r="16" spans="1:14" ht="18.75" customHeight="1" thickBot="1">
      <c r="A16" s="335"/>
      <c r="B16" s="336"/>
      <c r="C16" s="9">
        <v>7</v>
      </c>
      <c r="D16" s="49" t="s">
        <v>46</v>
      </c>
      <c r="E16" s="50"/>
      <c r="F16" s="50"/>
      <c r="G16" s="50"/>
      <c r="H16" s="50"/>
      <c r="I16" s="67"/>
      <c r="J16" s="67"/>
      <c r="K16" s="70" t="s">
        <v>160</v>
      </c>
      <c r="L16" s="44">
        <v>26.08</v>
      </c>
      <c r="M16" s="44">
        <v>6.75</v>
      </c>
      <c r="N16" s="69">
        <f t="shared" si="0"/>
        <v>2.8637037037037034</v>
      </c>
    </row>
    <row r="17" spans="1:14" ht="18.75" customHeight="1" thickBot="1">
      <c r="A17" s="335"/>
      <c r="B17" s="336"/>
      <c r="C17" s="9">
        <v>8</v>
      </c>
      <c r="D17" s="49" t="s">
        <v>47</v>
      </c>
      <c r="E17" s="50"/>
      <c r="F17" s="50"/>
      <c r="G17" s="50"/>
      <c r="H17" s="50"/>
      <c r="I17" s="67"/>
      <c r="J17" s="67"/>
      <c r="K17" s="70" t="s">
        <v>160</v>
      </c>
      <c r="L17" s="44">
        <v>35.12</v>
      </c>
      <c r="M17" s="44">
        <v>10.45</v>
      </c>
      <c r="N17" s="69">
        <f t="shared" si="0"/>
        <v>2.3607655502392344</v>
      </c>
    </row>
    <row r="18" spans="1:14" ht="18.75" customHeight="1" thickBot="1">
      <c r="A18" s="337"/>
      <c r="B18" s="338"/>
      <c r="C18" s="9">
        <v>9</v>
      </c>
      <c r="D18" s="49" t="s">
        <v>48</v>
      </c>
      <c r="E18" s="50"/>
      <c r="F18" s="50"/>
      <c r="G18" s="50"/>
      <c r="H18" s="50"/>
      <c r="I18" s="67"/>
      <c r="J18" s="67"/>
      <c r="K18" s="70" t="s">
        <v>160</v>
      </c>
      <c r="L18" s="44">
        <v>27</v>
      </c>
      <c r="M18" s="73"/>
      <c r="N18" s="69" t="e">
        <f t="shared" si="0"/>
        <v>#DIV/0!</v>
      </c>
    </row>
    <row r="19" spans="1:14" ht="23.25" customHeight="1" thickBot="1">
      <c r="A19" s="344" t="s">
        <v>49</v>
      </c>
      <c r="B19" s="347" t="s">
        <v>50</v>
      </c>
      <c r="C19" s="9">
        <v>10</v>
      </c>
      <c r="D19" s="49" t="s">
        <v>51</v>
      </c>
      <c r="E19" s="50"/>
      <c r="F19" s="50"/>
      <c r="G19" s="50"/>
      <c r="H19" s="50"/>
      <c r="I19" s="67"/>
      <c r="J19" s="67"/>
      <c r="K19" s="70" t="s">
        <v>160</v>
      </c>
      <c r="L19" s="44">
        <v>0</v>
      </c>
      <c r="M19" s="44">
        <v>94.16</v>
      </c>
      <c r="N19" s="69">
        <f t="shared" si="0"/>
        <v>-1</v>
      </c>
    </row>
    <row r="20" spans="1:17" ht="23.25" customHeight="1" thickBot="1">
      <c r="A20" s="345"/>
      <c r="B20" s="348"/>
      <c r="C20" s="9">
        <v>11</v>
      </c>
      <c r="D20" s="74" t="s">
        <v>52</v>
      </c>
      <c r="E20" s="75"/>
      <c r="F20" s="75"/>
      <c r="G20" s="75"/>
      <c r="H20" s="75"/>
      <c r="I20" s="67"/>
      <c r="J20" s="67"/>
      <c r="K20" s="70" t="s">
        <v>160</v>
      </c>
      <c r="L20" s="44">
        <v>144.86</v>
      </c>
      <c r="M20" s="44">
        <v>45.22</v>
      </c>
      <c r="N20" s="69">
        <f t="shared" si="0"/>
        <v>2.2034498009730212</v>
      </c>
      <c r="Q20" s="265"/>
    </row>
    <row r="21" spans="1:17" ht="21.75" customHeight="1" thickBot="1">
      <c r="A21" s="345"/>
      <c r="B21" s="348"/>
      <c r="C21" s="9">
        <v>12</v>
      </c>
      <c r="D21" s="49" t="s">
        <v>53</v>
      </c>
      <c r="E21" s="50"/>
      <c r="F21" s="50"/>
      <c r="G21" s="50"/>
      <c r="H21" s="50"/>
      <c r="I21" s="76"/>
      <c r="J21" s="76"/>
      <c r="K21" s="70" t="s">
        <v>160</v>
      </c>
      <c r="L21" s="77">
        <v>184.54</v>
      </c>
      <c r="M21" s="77">
        <v>87.72</v>
      </c>
      <c r="N21" s="69">
        <f t="shared" si="0"/>
        <v>1.1037391700866395</v>
      </c>
      <c r="P21" s="267"/>
      <c r="Q21" s="265"/>
    </row>
    <row r="22" spans="1:15" ht="20.25" customHeight="1" thickBot="1">
      <c r="A22" s="345"/>
      <c r="B22" s="348"/>
      <c r="C22" s="9">
        <v>13</v>
      </c>
      <c r="D22" s="49" t="s">
        <v>432</v>
      </c>
      <c r="E22" s="50"/>
      <c r="F22" s="50"/>
      <c r="G22" s="50"/>
      <c r="H22" s="50"/>
      <c r="I22" s="67"/>
      <c r="J22" s="67"/>
      <c r="K22" s="70" t="s">
        <v>160</v>
      </c>
      <c r="L22" s="269">
        <f>1587.12+737.91</f>
        <v>2325.0299999999997</v>
      </c>
      <c r="M22" s="72"/>
      <c r="N22" s="69"/>
      <c r="O22" s="72"/>
    </row>
    <row r="23" spans="1:17" ht="20.25" customHeight="1" thickBot="1">
      <c r="A23" s="346"/>
      <c r="B23" s="349"/>
      <c r="C23" s="9">
        <v>14</v>
      </c>
      <c r="D23" s="49" t="s">
        <v>55</v>
      </c>
      <c r="E23" s="50"/>
      <c r="F23" s="50"/>
      <c r="G23" s="50"/>
      <c r="H23" s="50"/>
      <c r="I23" s="67"/>
      <c r="J23" s="67"/>
      <c r="K23" s="70" t="s">
        <v>160</v>
      </c>
      <c r="L23" s="77">
        <f>(1210*7%)+1210</f>
        <v>1294.7</v>
      </c>
      <c r="M23" s="72"/>
      <c r="N23" s="69"/>
      <c r="O23" s="72"/>
      <c r="P23" s="72"/>
      <c r="Q23" s="72"/>
    </row>
    <row r="24" spans="1:16" ht="18.75" customHeight="1" thickBot="1">
      <c r="A24" s="333" t="s">
        <v>56</v>
      </c>
      <c r="B24" s="334"/>
      <c r="C24" s="9">
        <v>15</v>
      </c>
      <c r="D24" s="47" t="s">
        <v>57</v>
      </c>
      <c r="E24" s="48"/>
      <c r="F24" s="48"/>
      <c r="G24" s="48"/>
      <c r="H24" s="48"/>
      <c r="I24" s="76"/>
      <c r="J24" s="67"/>
      <c r="K24" s="70" t="s">
        <v>58</v>
      </c>
      <c r="L24" s="78" t="s">
        <v>433</v>
      </c>
      <c r="M24" s="79"/>
      <c r="N24" s="69"/>
      <c r="O24" s="72"/>
      <c r="P24" s="72"/>
    </row>
    <row r="25" spans="1:14" ht="18.75" customHeight="1" thickBot="1">
      <c r="A25" s="335"/>
      <c r="B25" s="336"/>
      <c r="C25" s="9">
        <v>16</v>
      </c>
      <c r="D25" s="47" t="s">
        <v>59</v>
      </c>
      <c r="E25" s="48"/>
      <c r="F25" s="48"/>
      <c r="G25" s="48"/>
      <c r="H25" s="48"/>
      <c r="I25" s="76"/>
      <c r="J25" s="67"/>
      <c r="K25" s="80" t="s">
        <v>60</v>
      </c>
      <c r="L25" s="78" t="s">
        <v>434</v>
      </c>
      <c r="M25" s="81"/>
      <c r="N25" s="69"/>
    </row>
    <row r="26" spans="1:14" ht="18.75" customHeight="1" thickBot="1">
      <c r="A26" s="335"/>
      <c r="B26" s="336"/>
      <c r="C26" s="9">
        <v>17</v>
      </c>
      <c r="D26" s="49" t="s">
        <v>61</v>
      </c>
      <c r="E26" s="50"/>
      <c r="F26" s="50"/>
      <c r="G26" s="50"/>
      <c r="H26" s="50"/>
      <c r="I26" s="67"/>
      <c r="J26" s="67"/>
      <c r="K26" s="82" t="s">
        <v>29</v>
      </c>
      <c r="L26" s="83">
        <v>70</v>
      </c>
      <c r="N26" s="69"/>
    </row>
    <row r="27" spans="1:14" ht="18.75" customHeight="1" thickBot="1">
      <c r="A27" s="335"/>
      <c r="B27" s="336"/>
      <c r="C27" s="9">
        <v>18</v>
      </c>
      <c r="D27" s="49" t="s">
        <v>435</v>
      </c>
      <c r="E27" s="50"/>
      <c r="F27" s="50"/>
      <c r="G27" s="50"/>
      <c r="H27" s="50"/>
      <c r="I27" s="67"/>
      <c r="J27" s="67"/>
      <c r="K27" s="82" t="s">
        <v>60</v>
      </c>
      <c r="L27" s="83">
        <v>12</v>
      </c>
      <c r="N27" s="69"/>
    </row>
    <row r="28" spans="1:14" ht="18.75" customHeight="1" thickBot="1">
      <c r="A28" s="335"/>
      <c r="B28" s="336"/>
      <c r="C28" s="9">
        <v>19</v>
      </c>
      <c r="D28" s="49" t="s">
        <v>436</v>
      </c>
      <c r="E28" s="50"/>
      <c r="F28" s="50"/>
      <c r="G28" s="50"/>
      <c r="H28" s="50"/>
      <c r="I28" s="67"/>
      <c r="J28" s="67"/>
      <c r="K28" s="82" t="s">
        <v>29</v>
      </c>
      <c r="L28" s="83">
        <v>95</v>
      </c>
      <c r="N28" s="69"/>
    </row>
    <row r="29" spans="1:14" ht="18.75" customHeight="1" thickBot="1">
      <c r="A29" s="335"/>
      <c r="B29" s="336"/>
      <c r="C29" s="9">
        <v>20</v>
      </c>
      <c r="D29" s="49" t="s">
        <v>62</v>
      </c>
      <c r="E29" s="50"/>
      <c r="F29" s="50"/>
      <c r="G29" s="50"/>
      <c r="H29" s="50"/>
      <c r="I29" s="67"/>
      <c r="J29" s="67"/>
      <c r="K29" s="84" t="s">
        <v>161</v>
      </c>
      <c r="L29" s="85">
        <v>500</v>
      </c>
      <c r="N29" s="69"/>
    </row>
    <row r="30" spans="1:14" ht="18.75" customHeight="1" thickBot="1">
      <c r="A30" s="335"/>
      <c r="B30" s="336"/>
      <c r="C30" s="9">
        <v>21</v>
      </c>
      <c r="D30" s="49" t="s">
        <v>437</v>
      </c>
      <c r="E30" s="50"/>
      <c r="F30" s="50"/>
      <c r="G30" s="50"/>
      <c r="H30" s="50"/>
      <c r="I30" s="67"/>
      <c r="J30" s="67"/>
      <c r="K30" s="84" t="s">
        <v>161</v>
      </c>
      <c r="L30" s="85">
        <v>16000</v>
      </c>
      <c r="N30" s="69"/>
    </row>
    <row r="31" spans="1:14" ht="18.75" customHeight="1" thickBot="1">
      <c r="A31" s="335"/>
      <c r="B31" s="336"/>
      <c r="C31" s="9">
        <v>22</v>
      </c>
      <c r="D31" s="49" t="s">
        <v>65</v>
      </c>
      <c r="E31" s="50"/>
      <c r="F31" s="50"/>
      <c r="G31" s="50"/>
      <c r="H31" s="50"/>
      <c r="I31" s="67"/>
      <c r="J31" s="67"/>
      <c r="K31" s="70" t="s">
        <v>161</v>
      </c>
      <c r="L31" s="86">
        <v>3000</v>
      </c>
      <c r="N31" s="69"/>
    </row>
    <row r="32" spans="1:14" ht="18.75" customHeight="1" thickBot="1">
      <c r="A32" s="335"/>
      <c r="B32" s="336"/>
      <c r="C32" s="9">
        <v>23</v>
      </c>
      <c r="D32" s="49" t="s">
        <v>66</v>
      </c>
      <c r="E32" s="50"/>
      <c r="F32" s="50"/>
      <c r="G32" s="50"/>
      <c r="H32" s="50"/>
      <c r="I32" s="67"/>
      <c r="J32" s="67"/>
      <c r="K32" s="84" t="s">
        <v>58</v>
      </c>
      <c r="L32" s="83">
        <v>40</v>
      </c>
      <c r="N32" s="69"/>
    </row>
    <row r="33" spans="1:14" ht="18.75" customHeight="1" thickBot="1">
      <c r="A33" s="335"/>
      <c r="B33" s="336"/>
      <c r="C33" s="9">
        <v>24</v>
      </c>
      <c r="D33" s="49" t="s">
        <v>67</v>
      </c>
      <c r="E33" s="50"/>
      <c r="F33" s="50"/>
      <c r="G33" s="50"/>
      <c r="H33" s="50"/>
      <c r="I33" s="67"/>
      <c r="J33" s="67"/>
      <c r="K33" s="84" t="s">
        <v>30</v>
      </c>
      <c r="L33" s="83">
        <v>35</v>
      </c>
      <c r="N33" s="69"/>
    </row>
    <row r="34" spans="1:14" ht="18.75" customHeight="1" thickBot="1">
      <c r="A34" s="335"/>
      <c r="B34" s="336"/>
      <c r="C34" s="9">
        <v>25</v>
      </c>
      <c r="D34" s="49" t="s">
        <v>68</v>
      </c>
      <c r="E34" s="50"/>
      <c r="F34" s="50"/>
      <c r="G34" s="50"/>
      <c r="H34" s="50"/>
      <c r="I34" s="67"/>
      <c r="J34" s="67"/>
      <c r="K34" s="84" t="s">
        <v>69</v>
      </c>
      <c r="L34" s="83">
        <v>1</v>
      </c>
      <c r="N34" s="69"/>
    </row>
    <row r="35" spans="1:14" ht="18.75" customHeight="1" thickBot="1">
      <c r="A35" s="335"/>
      <c r="B35" s="336"/>
      <c r="C35" s="9">
        <v>26</v>
      </c>
      <c r="D35" s="49" t="s">
        <v>70</v>
      </c>
      <c r="E35" s="50"/>
      <c r="F35" s="50"/>
      <c r="G35" s="50"/>
      <c r="H35" s="50"/>
      <c r="I35" s="67"/>
      <c r="J35" s="67"/>
      <c r="K35" s="84" t="s">
        <v>69</v>
      </c>
      <c r="L35" s="83">
        <v>1</v>
      </c>
      <c r="N35" s="69"/>
    </row>
    <row r="36" spans="1:14" ht="18.75" customHeight="1" thickBot="1">
      <c r="A36" s="335"/>
      <c r="B36" s="336"/>
      <c r="C36" s="9">
        <v>27</v>
      </c>
      <c r="D36" s="49" t="s">
        <v>71</v>
      </c>
      <c r="E36" s="50"/>
      <c r="F36" s="50"/>
      <c r="G36" s="50"/>
      <c r="H36" s="50"/>
      <c r="I36" s="67"/>
      <c r="J36" s="67"/>
      <c r="K36" s="84" t="s">
        <v>161</v>
      </c>
      <c r="L36" s="85">
        <v>3000</v>
      </c>
      <c r="N36" s="69"/>
    </row>
    <row r="37" spans="1:14" ht="18.75" customHeight="1" thickBot="1">
      <c r="A37" s="335"/>
      <c r="B37" s="336"/>
      <c r="C37" s="9">
        <v>28</v>
      </c>
      <c r="D37" s="49" t="s">
        <v>72</v>
      </c>
      <c r="E37" s="50"/>
      <c r="F37" s="50"/>
      <c r="G37" s="50"/>
      <c r="H37" s="50"/>
      <c r="I37" s="67"/>
      <c r="J37" s="67"/>
      <c r="K37" s="84" t="s">
        <v>161</v>
      </c>
      <c r="L37" s="85">
        <v>9000</v>
      </c>
      <c r="N37" s="69"/>
    </row>
    <row r="38" spans="1:14" ht="18.75" customHeight="1" thickBot="1">
      <c r="A38" s="335"/>
      <c r="B38" s="336"/>
      <c r="C38" s="9">
        <v>29</v>
      </c>
      <c r="D38" s="49" t="s">
        <v>73</v>
      </c>
      <c r="E38" s="50"/>
      <c r="F38" s="50"/>
      <c r="G38" s="50"/>
      <c r="H38" s="50"/>
      <c r="I38" s="67"/>
      <c r="J38" s="67"/>
      <c r="K38" s="84" t="s">
        <v>69</v>
      </c>
      <c r="L38" s="83">
        <v>1</v>
      </c>
      <c r="N38" s="69"/>
    </row>
    <row r="39" spans="1:14" ht="18.75" customHeight="1" thickBot="1">
      <c r="A39" s="335"/>
      <c r="B39" s="336"/>
      <c r="C39" s="9">
        <v>30</v>
      </c>
      <c r="D39" s="47" t="s">
        <v>74</v>
      </c>
      <c r="E39" s="48"/>
      <c r="F39" s="48"/>
      <c r="G39" s="48"/>
      <c r="H39" s="48"/>
      <c r="I39" s="67"/>
      <c r="J39" s="67"/>
      <c r="K39" s="82" t="s">
        <v>29</v>
      </c>
      <c r="L39" s="83">
        <v>1</v>
      </c>
      <c r="N39" s="69"/>
    </row>
    <row r="40" spans="1:14" ht="18.75" customHeight="1" thickBot="1">
      <c r="A40" s="335"/>
      <c r="B40" s="336"/>
      <c r="C40" s="9">
        <v>31</v>
      </c>
      <c r="D40" s="47" t="s">
        <v>75</v>
      </c>
      <c r="E40" s="48"/>
      <c r="F40" s="48"/>
      <c r="G40" s="48"/>
      <c r="H40" s="48"/>
      <c r="I40" s="67"/>
      <c r="J40" s="67"/>
      <c r="K40" s="82" t="s">
        <v>29</v>
      </c>
      <c r="L40" s="83">
        <v>12</v>
      </c>
      <c r="N40" s="69"/>
    </row>
    <row r="41" spans="1:14" ht="18.75" customHeight="1" thickBot="1">
      <c r="A41" s="335"/>
      <c r="B41" s="336"/>
      <c r="C41" s="9">
        <v>32</v>
      </c>
      <c r="D41" s="47" t="s">
        <v>164</v>
      </c>
      <c r="E41" s="48"/>
      <c r="F41" s="48"/>
      <c r="G41" s="48"/>
      <c r="H41" s="48"/>
      <c r="I41" s="67"/>
      <c r="J41" s="67"/>
      <c r="K41" s="82" t="s">
        <v>29</v>
      </c>
      <c r="L41" s="83">
        <v>5</v>
      </c>
      <c r="N41" s="69"/>
    </row>
    <row r="42" spans="1:14" ht="18.75" customHeight="1" thickBot="1">
      <c r="A42" s="337"/>
      <c r="B42" s="338"/>
      <c r="C42" s="9">
        <v>33</v>
      </c>
      <c r="D42" s="49" t="s">
        <v>78</v>
      </c>
      <c r="E42" s="50"/>
      <c r="F42" s="50"/>
      <c r="G42" s="50"/>
      <c r="H42" s="50"/>
      <c r="I42" s="67"/>
      <c r="J42" s="67"/>
      <c r="K42" s="70" t="s">
        <v>29</v>
      </c>
      <c r="L42" s="86">
        <v>73.5</v>
      </c>
      <c r="N42" s="69"/>
    </row>
    <row r="44" spans="3:12" ht="18.75" customHeight="1">
      <c r="C44" s="339" t="s">
        <v>79</v>
      </c>
      <c r="D44" s="339"/>
      <c r="E44" s="339"/>
      <c r="F44" s="339"/>
      <c r="G44" s="339"/>
      <c r="H44" s="339"/>
      <c r="I44" s="339"/>
      <c r="J44" s="339"/>
      <c r="K44" s="339"/>
      <c r="L44" s="339"/>
    </row>
    <row r="45" ht="14.25" customHeight="1" thickBot="1"/>
    <row r="46" spans="3:12" ht="25.5" customHeight="1" thickBot="1">
      <c r="C46" s="88"/>
      <c r="D46" s="340" t="s">
        <v>80</v>
      </c>
      <c r="E46" s="341"/>
      <c r="F46" s="341"/>
      <c r="G46" s="341"/>
      <c r="H46" s="342"/>
      <c r="I46" s="340" t="s">
        <v>81</v>
      </c>
      <c r="J46" s="343"/>
      <c r="K46" s="342"/>
      <c r="L46" s="89" t="s">
        <v>82</v>
      </c>
    </row>
    <row r="47" spans="3:12" ht="18.75" customHeight="1" thickBot="1">
      <c r="C47" s="10" t="s">
        <v>83</v>
      </c>
      <c r="D47" s="31" t="s">
        <v>84</v>
      </c>
      <c r="E47" s="32"/>
      <c r="F47" s="32"/>
      <c r="G47" s="32"/>
      <c r="H47" s="37"/>
      <c r="I47" s="273">
        <f>I78</f>
        <v>107.01166666666666</v>
      </c>
      <c r="J47" s="278"/>
      <c r="K47" s="279"/>
      <c r="L47" s="90">
        <f aca="true" t="shared" si="1" ref="L47:L52">I47/$I$67</f>
        <v>0.0190379179776457</v>
      </c>
    </row>
    <row r="48" spans="3:12" ht="18.75" customHeight="1" thickBot="1">
      <c r="C48" s="10" t="s">
        <v>85</v>
      </c>
      <c r="D48" s="31" t="s">
        <v>432</v>
      </c>
      <c r="E48" s="32"/>
      <c r="F48" s="32"/>
      <c r="G48" s="32"/>
      <c r="H48" s="37"/>
      <c r="I48" s="273">
        <f>I85</f>
        <v>4033.9270499999993</v>
      </c>
      <c r="J48" s="278"/>
      <c r="K48" s="279"/>
      <c r="L48" s="90">
        <f t="shared" si="1"/>
        <v>0.7176560715097071</v>
      </c>
    </row>
    <row r="49" spans="3:12" ht="18.75" customHeight="1" thickBot="1">
      <c r="C49" s="10" t="s">
        <v>86</v>
      </c>
      <c r="D49" s="31" t="s">
        <v>55</v>
      </c>
      <c r="E49" s="32"/>
      <c r="F49" s="32"/>
      <c r="G49" s="32"/>
      <c r="H49" s="37"/>
      <c r="I49" s="273">
        <f>I93</f>
        <v>56.15761249999999</v>
      </c>
      <c r="J49" s="278"/>
      <c r="K49" s="279"/>
      <c r="L49" s="90">
        <f t="shared" si="1"/>
        <v>0.009990723945321328</v>
      </c>
    </row>
    <row r="50" spans="3:12" ht="18.75" customHeight="1" thickBot="1">
      <c r="C50" s="10" t="s">
        <v>87</v>
      </c>
      <c r="D50" s="31" t="s">
        <v>89</v>
      </c>
      <c r="E50" s="32"/>
      <c r="F50" s="32"/>
      <c r="G50" s="32"/>
      <c r="H50" s="37"/>
      <c r="I50" s="273">
        <f>I105</f>
        <v>175.77777777777777</v>
      </c>
      <c r="J50" s="278"/>
      <c r="K50" s="279"/>
      <c r="L50" s="90">
        <f t="shared" si="1"/>
        <v>0.031271757742546764</v>
      </c>
    </row>
    <row r="51" spans="3:12" ht="18.75" customHeight="1" thickBot="1">
      <c r="C51" s="10" t="s">
        <v>88</v>
      </c>
      <c r="D51" s="31" t="s">
        <v>438</v>
      </c>
      <c r="E51" s="32"/>
      <c r="F51" s="32"/>
      <c r="G51" s="32"/>
      <c r="H51" s="37"/>
      <c r="I51" s="273">
        <f>I113</f>
        <v>11.083333333333334</v>
      </c>
      <c r="J51" s="278"/>
      <c r="K51" s="279"/>
      <c r="L51" s="90">
        <f t="shared" si="1"/>
        <v>0.0019717811850942096</v>
      </c>
    </row>
    <row r="52" spans="3:12" ht="18.75" customHeight="1" thickBot="1">
      <c r="C52" s="10" t="s">
        <v>138</v>
      </c>
      <c r="D52" s="31" t="s">
        <v>91</v>
      </c>
      <c r="E52" s="32"/>
      <c r="F52" s="32"/>
      <c r="G52" s="32"/>
      <c r="H52" s="37"/>
      <c r="I52" s="273">
        <f>I122</f>
        <v>27.45</v>
      </c>
      <c r="J52" s="278"/>
      <c r="K52" s="279"/>
      <c r="L52" s="90">
        <f t="shared" si="1"/>
        <v>0.00488349415315814</v>
      </c>
    </row>
    <row r="53" spans="3:13" ht="16.5" customHeight="1" thickBot="1">
      <c r="C53" s="350" t="s">
        <v>93</v>
      </c>
      <c r="D53" s="351"/>
      <c r="E53" s="351"/>
      <c r="F53" s="351"/>
      <c r="G53" s="351"/>
      <c r="H53" s="352"/>
      <c r="I53" s="353">
        <f>SUM(I47:K52)</f>
        <v>4411.407440277776</v>
      </c>
      <c r="J53" s="354"/>
      <c r="K53" s="355"/>
      <c r="L53" s="362">
        <f>SUM(L47:L52)</f>
        <v>0.7848117465134732</v>
      </c>
      <c r="M53" s="11"/>
    </row>
    <row r="54" spans="3:13" ht="16.5" customHeight="1" thickBot="1">
      <c r="C54" s="363" t="s">
        <v>103</v>
      </c>
      <c r="D54" s="364"/>
      <c r="E54" s="364"/>
      <c r="F54" s="364"/>
      <c r="G54" s="364"/>
      <c r="H54" s="365"/>
      <c r="I54" s="356"/>
      <c r="J54" s="357"/>
      <c r="K54" s="358"/>
      <c r="L54" s="362"/>
      <c r="M54" s="11"/>
    </row>
    <row r="55" spans="3:13" ht="18.75" customHeight="1">
      <c r="C55" s="11"/>
      <c r="D55" s="11"/>
      <c r="E55" s="11"/>
      <c r="F55" s="11"/>
      <c r="G55" s="11"/>
      <c r="H55" s="11"/>
      <c r="I55" s="11"/>
      <c r="J55" s="91"/>
      <c r="K55" s="11"/>
      <c r="L55" s="11"/>
      <c r="M55" s="11"/>
    </row>
    <row r="56" spans="3:12" ht="18.75" customHeight="1">
      <c r="C56" s="339" t="s">
        <v>94</v>
      </c>
      <c r="D56" s="339"/>
      <c r="E56" s="339"/>
      <c r="F56" s="339"/>
      <c r="G56" s="339"/>
      <c r="H56" s="339"/>
      <c r="I56" s="339"/>
      <c r="J56" s="339"/>
      <c r="K56" s="339"/>
      <c r="L56" s="339"/>
    </row>
    <row r="57" spans="3:12" ht="18.75" customHeight="1" thickBot="1">
      <c r="C57" s="87"/>
      <c r="D57" s="87"/>
      <c r="E57" s="87"/>
      <c r="F57" s="87"/>
      <c r="G57" s="87"/>
      <c r="H57" s="87"/>
      <c r="I57" s="87"/>
      <c r="J57" s="87"/>
      <c r="K57" s="87"/>
      <c r="L57" s="87"/>
    </row>
    <row r="58" spans="3:12" ht="45.75" customHeight="1" thickBot="1">
      <c r="C58" s="88"/>
      <c r="D58" s="340" t="s">
        <v>95</v>
      </c>
      <c r="E58" s="341"/>
      <c r="F58" s="341"/>
      <c r="G58" s="341"/>
      <c r="H58" s="342"/>
      <c r="I58" s="340" t="s">
        <v>96</v>
      </c>
      <c r="J58" s="343"/>
      <c r="K58" s="342"/>
      <c r="L58" s="89" t="s">
        <v>82</v>
      </c>
    </row>
    <row r="59" spans="3:15" ht="18.75" customHeight="1" thickBot="1">
      <c r="C59" s="12" t="s">
        <v>83</v>
      </c>
      <c r="D59" s="359" t="s">
        <v>97</v>
      </c>
      <c r="E59" s="360"/>
      <c r="F59" s="360"/>
      <c r="G59" s="360"/>
      <c r="H59" s="361"/>
      <c r="I59" s="274">
        <f>I136</f>
        <v>0.15130000000000002</v>
      </c>
      <c r="J59" s="275"/>
      <c r="K59" s="276"/>
      <c r="L59" s="92">
        <f>(I59*$L$31)/$I$67</f>
        <v>0.08075111096970783</v>
      </c>
      <c r="N59" s="93"/>
      <c r="O59" s="94"/>
    </row>
    <row r="60" spans="3:14" ht="18.75" customHeight="1" thickBot="1">
      <c r="C60" s="12" t="s">
        <v>85</v>
      </c>
      <c r="D60" s="359" t="s">
        <v>98</v>
      </c>
      <c r="E60" s="360"/>
      <c r="F60" s="360"/>
      <c r="G60" s="360"/>
      <c r="H60" s="361"/>
      <c r="I60" s="274">
        <f>I143</f>
        <v>0.16171428571428573</v>
      </c>
      <c r="J60" s="275"/>
      <c r="K60" s="276"/>
      <c r="L60" s="92">
        <f>(I60*$L$31)/$I$67</f>
        <v>0.08630937363583162</v>
      </c>
      <c r="N60" s="94"/>
    </row>
    <row r="61" spans="3:14" ht="18.75" customHeight="1" thickBot="1">
      <c r="C61" s="12" t="s">
        <v>86</v>
      </c>
      <c r="D61" s="359" t="s">
        <v>99</v>
      </c>
      <c r="E61" s="360"/>
      <c r="F61" s="360"/>
      <c r="G61" s="360"/>
      <c r="H61" s="361"/>
      <c r="I61" s="274">
        <v>0.0063</v>
      </c>
      <c r="J61" s="275"/>
      <c r="K61" s="276"/>
      <c r="L61" s="92">
        <f>(I61*$L$31)/$I$67</f>
        <v>0.0033624058103711783</v>
      </c>
      <c r="N61" s="94"/>
    </row>
    <row r="62" spans="3:14" ht="18.75" customHeight="1" thickBot="1">
      <c r="C62" s="12" t="s">
        <v>87</v>
      </c>
      <c r="D62" s="359" t="s">
        <v>100</v>
      </c>
      <c r="E62" s="360"/>
      <c r="F62" s="360"/>
      <c r="G62" s="360"/>
      <c r="H62" s="361"/>
      <c r="I62" s="274">
        <f>I162</f>
        <v>0.054</v>
      </c>
      <c r="J62" s="275"/>
      <c r="K62" s="276"/>
      <c r="L62" s="92">
        <f>(I62*$L$31)/$I$67</f>
        <v>0.028820621231752958</v>
      </c>
      <c r="N62" s="94"/>
    </row>
    <row r="63" spans="3:14" ht="18.75" customHeight="1" thickBot="1">
      <c r="C63" s="12" t="s">
        <v>88</v>
      </c>
      <c r="D63" s="359" t="s">
        <v>101</v>
      </c>
      <c r="E63" s="360"/>
      <c r="F63" s="360"/>
      <c r="G63" s="360"/>
      <c r="H63" s="361"/>
      <c r="I63" s="274">
        <f>I172</f>
        <v>0.029875</v>
      </c>
      <c r="J63" s="275"/>
      <c r="K63" s="276"/>
      <c r="L63" s="92">
        <f>(I63*$L$31)/$I$67</f>
        <v>0.015944741838863328</v>
      </c>
      <c r="N63" s="94"/>
    </row>
    <row r="64" spans="3:14" ht="16.5" customHeight="1" thickBot="1">
      <c r="C64" s="366" t="s">
        <v>102</v>
      </c>
      <c r="D64" s="367"/>
      <c r="E64" s="367"/>
      <c r="F64" s="367"/>
      <c r="G64" s="367"/>
      <c r="H64" s="368"/>
      <c r="I64" s="369">
        <f>SUM(I59:K63)</f>
        <v>0.40318928571428575</v>
      </c>
      <c r="J64" s="354"/>
      <c r="K64" s="355"/>
      <c r="L64" s="380">
        <f>SUM(L59:L63)</f>
        <v>0.21518825348652693</v>
      </c>
      <c r="M64" s="11"/>
      <c r="N64" s="94"/>
    </row>
    <row r="65" spans="3:13" ht="15.75" customHeight="1" thickBot="1">
      <c r="C65" s="363" t="s">
        <v>153</v>
      </c>
      <c r="D65" s="364"/>
      <c r="E65" s="364"/>
      <c r="F65" s="364"/>
      <c r="G65" s="364"/>
      <c r="H65" s="365"/>
      <c r="I65" s="356"/>
      <c r="J65" s="357"/>
      <c r="K65" s="358"/>
      <c r="L65" s="380"/>
      <c r="M65" s="11"/>
    </row>
    <row r="66" spans="3:14" ht="18.75" customHeight="1" thickBot="1">
      <c r="C66" s="13"/>
      <c r="D66" s="13"/>
      <c r="E66" s="13"/>
      <c r="F66" s="13"/>
      <c r="G66" s="13"/>
      <c r="H66" s="13"/>
      <c r="I66" s="14"/>
      <c r="J66" s="14"/>
      <c r="K66" s="14"/>
      <c r="L66" s="95"/>
      <c r="M66" s="11"/>
      <c r="N66" s="94"/>
    </row>
    <row r="67" spans="3:13" ht="18.75" customHeight="1" thickBot="1">
      <c r="C67" s="381" t="s">
        <v>104</v>
      </c>
      <c r="D67" s="382"/>
      <c r="E67" s="382"/>
      <c r="F67" s="382"/>
      <c r="G67" s="382"/>
      <c r="H67" s="383"/>
      <c r="I67" s="384">
        <f>I53+(I64*$L$31)</f>
        <v>5620.975297420633</v>
      </c>
      <c r="J67" s="385"/>
      <c r="K67" s="386"/>
      <c r="L67" s="96">
        <f>L53+L64</f>
        <v>1</v>
      </c>
      <c r="M67" s="11"/>
    </row>
    <row r="68" spans="3:13" ht="18.75" customHeight="1">
      <c r="C68" s="97"/>
      <c r="D68" s="97"/>
      <c r="E68" s="97"/>
      <c r="F68" s="97"/>
      <c r="G68" s="97"/>
      <c r="H68" s="97"/>
      <c r="I68" s="98"/>
      <c r="J68" s="98"/>
      <c r="K68" s="98"/>
      <c r="L68" s="99"/>
      <c r="M68" s="11"/>
    </row>
    <row r="69" spans="3:13" ht="14.25" customHeight="1">
      <c r="C69" s="370" t="s">
        <v>108</v>
      </c>
      <c r="D69" s="370"/>
      <c r="E69" s="370"/>
      <c r="F69" s="370"/>
      <c r="G69" s="370"/>
      <c r="H69" s="370"/>
      <c r="I69" s="370"/>
      <c r="J69" s="370"/>
      <c r="K69" s="370"/>
      <c r="L69" s="370"/>
      <c r="M69" s="11"/>
    </row>
    <row r="70" spans="3:13" ht="14.25" customHeight="1" thickBot="1">
      <c r="C70" s="41"/>
      <c r="D70" s="41"/>
      <c r="E70" s="41"/>
      <c r="F70" s="41"/>
      <c r="G70" s="41"/>
      <c r="H70" s="41"/>
      <c r="I70" s="41"/>
      <c r="J70" s="41"/>
      <c r="K70" s="41"/>
      <c r="L70" s="41"/>
      <c r="M70" s="11"/>
    </row>
    <row r="71" spans="3:12" s="100" customFormat="1" ht="14.25" customHeight="1" thickBot="1">
      <c r="C71" s="371" t="s">
        <v>150</v>
      </c>
      <c r="D71" s="372"/>
      <c r="E71" s="372"/>
      <c r="F71" s="372"/>
      <c r="G71" s="372"/>
      <c r="H71" s="372"/>
      <c r="I71" s="372"/>
      <c r="J71" s="372"/>
      <c r="K71" s="372"/>
      <c r="L71" s="373"/>
    </row>
    <row r="72" spans="3:12" s="104" customFormat="1" ht="14.25" customHeight="1">
      <c r="C72" s="101" t="s">
        <v>439</v>
      </c>
      <c r="D72" s="102"/>
      <c r="E72" s="102"/>
      <c r="F72" s="102"/>
      <c r="G72" s="102"/>
      <c r="H72" s="102"/>
      <c r="I72" s="102"/>
      <c r="J72" s="102"/>
      <c r="K72" s="102"/>
      <c r="L72" s="103"/>
    </row>
    <row r="73" spans="3:12" s="104" customFormat="1" ht="14.25" customHeight="1" thickBot="1">
      <c r="C73" s="105"/>
      <c r="D73" s="17"/>
      <c r="E73" s="24"/>
      <c r="F73" s="24"/>
      <c r="G73" s="24"/>
      <c r="H73" s="24"/>
      <c r="I73" s="24"/>
      <c r="J73" s="17"/>
      <c r="K73" s="17"/>
      <c r="L73" s="106"/>
    </row>
    <row r="74" spans="3:12" s="104" customFormat="1" ht="14.25" customHeight="1" thickBot="1">
      <c r="C74" s="107"/>
      <c r="E74" s="374" t="s">
        <v>109</v>
      </c>
      <c r="F74" s="375"/>
      <c r="G74" s="376"/>
      <c r="H74" s="108" t="s">
        <v>110</v>
      </c>
      <c r="I74" s="377">
        <f>L10</f>
        <v>9738</v>
      </c>
      <c r="J74" s="378"/>
      <c r="K74" s="379"/>
      <c r="L74" s="106"/>
    </row>
    <row r="75" spans="3:12" s="104" customFormat="1" ht="14.25" customHeight="1" thickBot="1">
      <c r="C75" s="107"/>
      <c r="E75" s="396" t="s">
        <v>440</v>
      </c>
      <c r="F75" s="397"/>
      <c r="G75" s="398"/>
      <c r="H75" s="108" t="s">
        <v>441</v>
      </c>
      <c r="I75" s="399">
        <f>L14</f>
        <v>140</v>
      </c>
      <c r="J75" s="400"/>
      <c r="K75" s="401"/>
      <c r="L75" s="106"/>
    </row>
    <row r="76" spans="3:12" s="100" customFormat="1" ht="14.25" customHeight="1" thickBot="1">
      <c r="C76" s="109"/>
      <c r="E76" s="374" t="s">
        <v>442</v>
      </c>
      <c r="F76" s="375"/>
      <c r="G76" s="376"/>
      <c r="H76" s="110" t="s">
        <v>111</v>
      </c>
      <c r="I76" s="111" t="s">
        <v>29</v>
      </c>
      <c r="J76" s="112"/>
      <c r="K76" s="113">
        <f>L39</f>
        <v>1</v>
      </c>
      <c r="L76" s="106"/>
    </row>
    <row r="77" spans="3:12" s="104" customFormat="1" ht="14.25" customHeight="1" thickBot="1">
      <c r="C77" s="107"/>
      <c r="E77" s="374" t="s">
        <v>443</v>
      </c>
      <c r="F77" s="375"/>
      <c r="G77" s="376"/>
      <c r="H77" s="114" t="s">
        <v>112</v>
      </c>
      <c r="I77" s="19" t="s">
        <v>29</v>
      </c>
      <c r="J77" s="115"/>
      <c r="K77" s="116">
        <f>L40</f>
        <v>12</v>
      </c>
      <c r="L77" s="106"/>
    </row>
    <row r="78" spans="3:12" s="100" customFormat="1" ht="14.25" customHeight="1" thickBot="1">
      <c r="C78" s="109"/>
      <c r="E78" s="387" t="s">
        <v>113</v>
      </c>
      <c r="F78" s="388"/>
      <c r="G78" s="388"/>
      <c r="H78" s="389"/>
      <c r="I78" s="390">
        <f>(((I74+I75)*(K76/100))+((I74+I75)*(K77/100)))/12</f>
        <v>107.01166666666666</v>
      </c>
      <c r="J78" s="391"/>
      <c r="K78" s="392"/>
      <c r="L78" s="106"/>
    </row>
    <row r="79" spans="3:12" s="100" customFormat="1" ht="14.25" customHeight="1" thickBot="1">
      <c r="C79" s="117"/>
      <c r="D79" s="18"/>
      <c r="E79" s="18"/>
      <c r="F79" s="18"/>
      <c r="G79" s="18"/>
      <c r="H79" s="18"/>
      <c r="I79" s="18"/>
      <c r="J79" s="118"/>
      <c r="K79" s="118"/>
      <c r="L79" s="119"/>
    </row>
    <row r="80" spans="3:13" ht="14.25" customHeight="1" thickBot="1">
      <c r="C80" s="371" t="s">
        <v>444</v>
      </c>
      <c r="D80" s="372"/>
      <c r="E80" s="372"/>
      <c r="F80" s="372"/>
      <c r="G80" s="372"/>
      <c r="H80" s="372"/>
      <c r="I80" s="372"/>
      <c r="J80" s="372"/>
      <c r="K80" s="372"/>
      <c r="L80" s="373"/>
      <c r="M80" s="11"/>
    </row>
    <row r="81" spans="3:13" ht="14.25" customHeight="1">
      <c r="C81" s="105" t="s">
        <v>445</v>
      </c>
      <c r="D81" s="21"/>
      <c r="E81" s="21"/>
      <c r="F81" s="21"/>
      <c r="G81" s="21"/>
      <c r="H81" s="21"/>
      <c r="I81" s="21"/>
      <c r="J81" s="21"/>
      <c r="K81" s="21"/>
      <c r="L81" s="120"/>
      <c r="M81" s="11"/>
    </row>
    <row r="82" spans="3:13" ht="14.25" customHeight="1" thickBot="1">
      <c r="C82" s="105"/>
      <c r="D82" s="21"/>
      <c r="E82" s="21"/>
      <c r="F82" s="21"/>
      <c r="G82" s="21"/>
      <c r="H82" s="17"/>
      <c r="I82" s="21"/>
      <c r="J82" s="21"/>
      <c r="K82" s="21"/>
      <c r="L82" s="120"/>
      <c r="M82" s="11"/>
    </row>
    <row r="83" spans="3:13" ht="14.25" customHeight="1" thickBot="1">
      <c r="C83" s="109"/>
      <c r="D83" s="21"/>
      <c r="E83" s="19" t="s">
        <v>380</v>
      </c>
      <c r="F83" s="15"/>
      <c r="G83" s="15"/>
      <c r="H83" s="108" t="s">
        <v>117</v>
      </c>
      <c r="I83" s="393">
        <f>L22</f>
        <v>2325.0299999999997</v>
      </c>
      <c r="J83" s="394"/>
      <c r="K83" s="395"/>
      <c r="L83" s="120"/>
      <c r="M83" s="11"/>
    </row>
    <row r="84" spans="3:13" ht="14.25" customHeight="1" thickBot="1">
      <c r="C84" s="122"/>
      <c r="D84" s="40"/>
      <c r="E84" s="23" t="s">
        <v>446</v>
      </c>
      <c r="F84" s="24"/>
      <c r="G84" s="24"/>
      <c r="H84" s="110" t="s">
        <v>118</v>
      </c>
      <c r="I84" s="123" t="s">
        <v>29</v>
      </c>
      <c r="J84" s="124"/>
      <c r="K84" s="125">
        <f>L42</f>
        <v>73.5</v>
      </c>
      <c r="L84" s="126"/>
      <c r="M84" s="11"/>
    </row>
    <row r="85" spans="3:13" ht="14.25" customHeight="1" thickBot="1">
      <c r="C85" s="122"/>
      <c r="D85" s="40"/>
      <c r="E85" s="387" t="s">
        <v>107</v>
      </c>
      <c r="F85" s="388"/>
      <c r="G85" s="388"/>
      <c r="H85" s="389"/>
      <c r="I85" s="408">
        <f>I83*((K84/100)+1)</f>
        <v>4033.9270499999993</v>
      </c>
      <c r="J85" s="409"/>
      <c r="K85" s="410"/>
      <c r="L85" s="126"/>
      <c r="M85" s="11"/>
    </row>
    <row r="86" spans="3:13" ht="14.25" customHeight="1" thickBot="1">
      <c r="C86" s="127"/>
      <c r="D86" s="128"/>
      <c r="E86" s="21"/>
      <c r="F86" s="21"/>
      <c r="G86" s="21"/>
      <c r="H86" s="21"/>
      <c r="I86" s="21"/>
      <c r="J86" s="129"/>
      <c r="K86" s="21"/>
      <c r="L86" s="120"/>
      <c r="M86" s="11"/>
    </row>
    <row r="87" spans="3:13" ht="14.25" customHeight="1" thickBot="1">
      <c r="C87" s="371" t="s">
        <v>149</v>
      </c>
      <c r="D87" s="372"/>
      <c r="E87" s="372"/>
      <c r="F87" s="372"/>
      <c r="G87" s="372"/>
      <c r="H87" s="372"/>
      <c r="I87" s="372"/>
      <c r="J87" s="372"/>
      <c r="K87" s="372"/>
      <c r="L87" s="373"/>
      <c r="M87" s="11"/>
    </row>
    <row r="88" spans="3:13" ht="14.25" customHeight="1">
      <c r="C88" s="105" t="s">
        <v>119</v>
      </c>
      <c r="D88" s="21"/>
      <c r="E88" s="21"/>
      <c r="F88" s="21"/>
      <c r="G88" s="21"/>
      <c r="H88" s="21"/>
      <c r="I88" s="21"/>
      <c r="J88" s="21"/>
      <c r="K88" s="21"/>
      <c r="L88" s="120"/>
      <c r="M88" s="11"/>
    </row>
    <row r="89" spans="3:13" ht="14.25" customHeight="1" thickBot="1">
      <c r="C89" s="107"/>
      <c r="D89" s="21"/>
      <c r="E89" s="21"/>
      <c r="F89" s="21"/>
      <c r="G89" s="21"/>
      <c r="H89" s="17"/>
      <c r="I89" s="21"/>
      <c r="J89" s="21"/>
      <c r="K89" s="21"/>
      <c r="L89" s="120"/>
      <c r="M89" s="11"/>
    </row>
    <row r="90" spans="3:13" ht="14.25" customHeight="1" thickBot="1">
      <c r="C90" s="109"/>
      <c r="D90" s="21"/>
      <c r="E90" s="19" t="s">
        <v>382</v>
      </c>
      <c r="F90" s="15"/>
      <c r="G90" s="15"/>
      <c r="H90" s="108" t="s">
        <v>117</v>
      </c>
      <c r="I90" s="393">
        <f>L23</f>
        <v>1294.7</v>
      </c>
      <c r="J90" s="411"/>
      <c r="K90" s="395"/>
      <c r="L90" s="120"/>
      <c r="M90" s="11"/>
    </row>
    <row r="91" spans="3:13" ht="14.25" customHeight="1" thickBot="1">
      <c r="C91" s="109"/>
      <c r="D91" s="21"/>
      <c r="E91" s="20" t="s">
        <v>447</v>
      </c>
      <c r="F91" s="18"/>
      <c r="G91" s="18"/>
      <c r="H91" s="131" t="s">
        <v>120</v>
      </c>
      <c r="I91" s="402">
        <f>L32</f>
        <v>40</v>
      </c>
      <c r="J91" s="403"/>
      <c r="K91" s="404"/>
      <c r="L91" s="120"/>
      <c r="M91" s="11"/>
    </row>
    <row r="92" spans="3:13" ht="14.25" customHeight="1" thickBot="1">
      <c r="C92" s="122"/>
      <c r="D92" s="40"/>
      <c r="E92" s="20" t="s">
        <v>446</v>
      </c>
      <c r="F92" s="18"/>
      <c r="G92" s="18"/>
      <c r="H92" s="131" t="s">
        <v>118</v>
      </c>
      <c r="I92" s="123" t="s">
        <v>29</v>
      </c>
      <c r="J92" s="133"/>
      <c r="K92" s="132">
        <f>L42</f>
        <v>73.5</v>
      </c>
      <c r="L92" s="126"/>
      <c r="M92" s="11"/>
    </row>
    <row r="93" spans="3:13" ht="14.25" customHeight="1" thickBot="1">
      <c r="C93" s="122"/>
      <c r="D93" s="40"/>
      <c r="E93" s="387" t="s">
        <v>107</v>
      </c>
      <c r="F93" s="388"/>
      <c r="G93" s="388"/>
      <c r="H93" s="389"/>
      <c r="I93" s="405">
        <f>(I90/I91)*((K92/100)+1)</f>
        <v>56.15761249999999</v>
      </c>
      <c r="J93" s="406"/>
      <c r="K93" s="407"/>
      <c r="L93" s="126"/>
      <c r="M93" s="11"/>
    </row>
    <row r="94" spans="3:13" ht="14.25" customHeight="1" thickBot="1">
      <c r="C94" s="134"/>
      <c r="D94" s="135"/>
      <c r="E94" s="135"/>
      <c r="F94" s="135"/>
      <c r="G94" s="135"/>
      <c r="H94" s="135"/>
      <c r="I94" s="135"/>
      <c r="J94" s="135"/>
      <c r="K94" s="135"/>
      <c r="L94" s="136"/>
      <c r="M94" s="11"/>
    </row>
    <row r="95" spans="3:13" ht="14.25" customHeight="1" thickBot="1">
      <c r="C95" s="371" t="s">
        <v>152</v>
      </c>
      <c r="D95" s="372"/>
      <c r="E95" s="372"/>
      <c r="F95" s="372"/>
      <c r="G95" s="372"/>
      <c r="H95" s="372"/>
      <c r="I95" s="372"/>
      <c r="J95" s="372"/>
      <c r="K95" s="372"/>
      <c r="L95" s="373"/>
      <c r="M95" s="11"/>
    </row>
    <row r="96" spans="3:13" ht="14.25" customHeight="1">
      <c r="C96" s="105" t="s">
        <v>448</v>
      </c>
      <c r="D96" s="21"/>
      <c r="E96" s="21"/>
      <c r="F96" s="21"/>
      <c r="G96" s="21"/>
      <c r="H96" s="21"/>
      <c r="I96" s="21"/>
      <c r="J96" s="21"/>
      <c r="K96" s="21"/>
      <c r="L96" s="120"/>
      <c r="M96" s="11"/>
    </row>
    <row r="97" spans="3:13" ht="14.25" customHeight="1" thickBot="1">
      <c r="C97" s="107"/>
      <c r="D97" s="21"/>
      <c r="E97" s="21"/>
      <c r="F97" s="21"/>
      <c r="G97" s="21"/>
      <c r="H97" s="21"/>
      <c r="I97" s="21"/>
      <c r="J97" s="21"/>
      <c r="K97" s="21"/>
      <c r="L97" s="120"/>
      <c r="M97" s="11"/>
    </row>
    <row r="98" spans="3:13" ht="14.25" customHeight="1" thickBot="1">
      <c r="C98" s="107"/>
      <c r="D98" s="21"/>
      <c r="E98" s="19" t="s">
        <v>121</v>
      </c>
      <c r="F98" s="15"/>
      <c r="G98" s="15"/>
      <c r="H98" s="108" t="s">
        <v>110</v>
      </c>
      <c r="I98" s="393">
        <f>L10</f>
        <v>9738</v>
      </c>
      <c r="J98" s="411"/>
      <c r="K98" s="395"/>
      <c r="L98" s="137"/>
      <c r="M98" s="11"/>
    </row>
    <row r="99" spans="3:13" ht="14.25" customHeight="1" thickBot="1">
      <c r="C99" s="107"/>
      <c r="D99" s="21"/>
      <c r="E99" s="20" t="s">
        <v>122</v>
      </c>
      <c r="F99" s="18"/>
      <c r="G99" s="18"/>
      <c r="H99" s="131" t="s">
        <v>123</v>
      </c>
      <c r="I99" s="418">
        <f>L11</f>
        <v>220</v>
      </c>
      <c r="J99" s="419"/>
      <c r="K99" s="420"/>
      <c r="L99" s="137"/>
      <c r="M99" s="11"/>
    </row>
    <row r="100" spans="3:13" ht="14.25" customHeight="1" thickBot="1">
      <c r="C100" s="107"/>
      <c r="D100" s="21"/>
      <c r="E100" s="20" t="s">
        <v>124</v>
      </c>
      <c r="F100" s="18"/>
      <c r="G100" s="18"/>
      <c r="H100" s="131" t="s">
        <v>114</v>
      </c>
      <c r="I100" s="393">
        <f>L12</f>
        <v>220</v>
      </c>
      <c r="J100" s="421"/>
      <c r="K100" s="395"/>
      <c r="L100" s="137"/>
      <c r="M100" s="11"/>
    </row>
    <row r="101" spans="3:13" ht="14.25" customHeight="1" thickBot="1">
      <c r="C101" s="107"/>
      <c r="D101" s="21"/>
      <c r="E101" s="20" t="s">
        <v>125</v>
      </c>
      <c r="F101" s="18"/>
      <c r="G101" s="18"/>
      <c r="H101" s="131" t="s">
        <v>115</v>
      </c>
      <c r="I101" s="418">
        <f>L13</f>
        <v>19</v>
      </c>
      <c r="J101" s="419"/>
      <c r="K101" s="420"/>
      <c r="L101" s="137"/>
      <c r="M101" s="11"/>
    </row>
    <row r="102" spans="3:13" ht="14.25" customHeight="1" thickBot="1">
      <c r="C102" s="107"/>
      <c r="D102" s="21"/>
      <c r="E102" s="20" t="s">
        <v>384</v>
      </c>
      <c r="F102" s="18"/>
      <c r="G102" s="18"/>
      <c r="H102" s="131" t="s">
        <v>126</v>
      </c>
      <c r="I102" s="138"/>
      <c r="J102" s="130"/>
      <c r="K102" s="139" t="str">
        <f>L24</f>
        <v>2</v>
      </c>
      <c r="L102" s="137"/>
      <c r="M102" s="11"/>
    </row>
    <row r="103" spans="3:13" ht="14.25" customHeight="1" thickBot="1">
      <c r="C103" s="107"/>
      <c r="D103" s="40"/>
      <c r="E103" s="140" t="s">
        <v>385</v>
      </c>
      <c r="F103" s="15"/>
      <c r="G103" s="15"/>
      <c r="H103" s="108" t="s">
        <v>127</v>
      </c>
      <c r="I103" s="412" t="str">
        <f>L25</f>
        <v>36</v>
      </c>
      <c r="J103" s="413"/>
      <c r="K103" s="414"/>
      <c r="L103" s="137"/>
      <c r="M103" s="11"/>
    </row>
    <row r="104" spans="3:13" ht="14.25" customHeight="1" thickBot="1">
      <c r="C104" s="107"/>
      <c r="D104" s="21"/>
      <c r="E104" s="20" t="s">
        <v>386</v>
      </c>
      <c r="F104" s="18"/>
      <c r="G104" s="18"/>
      <c r="H104" s="131" t="s">
        <v>128</v>
      </c>
      <c r="I104" s="19" t="s">
        <v>29</v>
      </c>
      <c r="J104" s="130"/>
      <c r="K104" s="141">
        <f>L26</f>
        <v>70</v>
      </c>
      <c r="L104" s="142"/>
      <c r="M104" s="11"/>
    </row>
    <row r="105" spans="3:13" ht="14.25" customHeight="1" thickBot="1">
      <c r="C105" s="122"/>
      <c r="D105" s="40"/>
      <c r="E105" s="387" t="s">
        <v>107</v>
      </c>
      <c r="F105" s="388"/>
      <c r="G105" s="388"/>
      <c r="H105" s="389"/>
      <c r="I105" s="415">
        <f>(((I98-(K102*(I100+I101)))-I99)*(K104/100))/I103</f>
        <v>175.77777777777777</v>
      </c>
      <c r="J105" s="416"/>
      <c r="K105" s="417"/>
      <c r="L105" s="143"/>
      <c r="M105" s="11"/>
    </row>
    <row r="106" spans="3:13" ht="14.25" customHeight="1" thickBot="1">
      <c r="C106" s="144"/>
      <c r="D106" s="145"/>
      <c r="E106" s="26"/>
      <c r="F106" s="26"/>
      <c r="G106" s="26"/>
      <c r="H106" s="26"/>
      <c r="I106" s="26"/>
      <c r="J106" s="146"/>
      <c r="K106" s="26"/>
      <c r="L106" s="147"/>
      <c r="M106" s="11"/>
    </row>
    <row r="107" spans="3:13" ht="14.25" customHeight="1" thickBot="1">
      <c r="C107" s="371" t="s">
        <v>449</v>
      </c>
      <c r="D107" s="372"/>
      <c r="E107" s="372"/>
      <c r="F107" s="372"/>
      <c r="G107" s="372"/>
      <c r="H107" s="372"/>
      <c r="I107" s="372"/>
      <c r="J107" s="372"/>
      <c r="K107" s="372"/>
      <c r="L107" s="373"/>
      <c r="M107" s="11"/>
    </row>
    <row r="108" spans="3:13" ht="14.25" customHeight="1">
      <c r="C108" s="105" t="s">
        <v>450</v>
      </c>
      <c r="D108" s="21"/>
      <c r="E108" s="21"/>
      <c r="F108" s="21"/>
      <c r="G108" s="21"/>
      <c r="H108" s="21"/>
      <c r="I108" s="21"/>
      <c r="J108" s="21"/>
      <c r="K108" s="21"/>
      <c r="L108" s="120"/>
      <c r="M108" s="11"/>
    </row>
    <row r="109" spans="3:13" ht="14.25" customHeight="1" thickBot="1">
      <c r="C109" s="107"/>
      <c r="D109" s="21"/>
      <c r="E109" s="21"/>
      <c r="F109" s="21"/>
      <c r="G109" s="21"/>
      <c r="H109" s="21"/>
      <c r="I109" s="21"/>
      <c r="J109" s="21"/>
      <c r="K109" s="21"/>
      <c r="L109" s="120"/>
      <c r="M109" s="11"/>
    </row>
    <row r="110" spans="3:13" ht="14.25" customHeight="1" thickBot="1">
      <c r="C110" s="107"/>
      <c r="D110" s="21"/>
      <c r="E110" s="19" t="s">
        <v>440</v>
      </c>
      <c r="F110" s="15"/>
      <c r="G110" s="15"/>
      <c r="H110" s="108" t="s">
        <v>441</v>
      </c>
      <c r="I110" s="393">
        <f>L14</f>
        <v>140</v>
      </c>
      <c r="J110" s="411"/>
      <c r="K110" s="395"/>
      <c r="L110" s="137"/>
      <c r="M110" s="11"/>
    </row>
    <row r="111" spans="3:13" ht="14.25" customHeight="1" thickBot="1">
      <c r="C111" s="107"/>
      <c r="D111" s="40"/>
      <c r="E111" s="140" t="s">
        <v>451</v>
      </c>
      <c r="F111" s="15"/>
      <c r="G111" s="15"/>
      <c r="H111" s="108" t="s">
        <v>452</v>
      </c>
      <c r="I111" s="412">
        <f>L27</f>
        <v>12</v>
      </c>
      <c r="J111" s="413"/>
      <c r="K111" s="414"/>
      <c r="L111" s="137"/>
      <c r="M111" s="11"/>
    </row>
    <row r="112" spans="3:13" ht="14.25" customHeight="1" thickBot="1">
      <c r="C112" s="107"/>
      <c r="D112" s="21"/>
      <c r="E112" s="20" t="s">
        <v>453</v>
      </c>
      <c r="F112" s="18"/>
      <c r="G112" s="18"/>
      <c r="H112" s="131" t="s">
        <v>454</v>
      </c>
      <c r="I112" s="19"/>
      <c r="J112" s="130"/>
      <c r="K112" s="141">
        <f>L28</f>
        <v>95</v>
      </c>
      <c r="L112" s="142"/>
      <c r="M112" s="11"/>
    </row>
    <row r="113" spans="3:13" ht="14.25" customHeight="1" thickBot="1">
      <c r="C113" s="122"/>
      <c r="D113" s="40"/>
      <c r="E113" s="387" t="s">
        <v>107</v>
      </c>
      <c r="F113" s="388"/>
      <c r="G113" s="388"/>
      <c r="H113" s="389"/>
      <c r="I113" s="415">
        <f>(I110*(K112/100))/I111</f>
        <v>11.083333333333334</v>
      </c>
      <c r="J113" s="416"/>
      <c r="K113" s="417"/>
      <c r="L113" s="143"/>
      <c r="M113" s="11"/>
    </row>
    <row r="114" spans="3:13" ht="14.25" customHeight="1" thickBot="1">
      <c r="C114" s="144"/>
      <c r="D114" s="145"/>
      <c r="E114" s="26"/>
      <c r="F114" s="26"/>
      <c r="G114" s="26"/>
      <c r="H114" s="26"/>
      <c r="I114" s="26"/>
      <c r="J114" s="146"/>
      <c r="K114" s="26"/>
      <c r="L114" s="147"/>
      <c r="M114" s="11"/>
    </row>
    <row r="115" spans="3:13" s="100" customFormat="1" ht="14.25" customHeight="1" thickBot="1">
      <c r="C115" s="148"/>
      <c r="D115" s="128"/>
      <c r="E115" s="21"/>
      <c r="F115" s="21"/>
      <c r="G115" s="21"/>
      <c r="H115" s="21"/>
      <c r="I115" s="21"/>
      <c r="J115" s="129"/>
      <c r="K115" s="21"/>
      <c r="L115" s="21"/>
      <c r="M115" s="21"/>
    </row>
    <row r="116" spans="3:13" ht="14.25" customHeight="1" thickBot="1">
      <c r="C116" s="371" t="s">
        <v>387</v>
      </c>
      <c r="D116" s="372"/>
      <c r="E116" s="372"/>
      <c r="F116" s="372"/>
      <c r="G116" s="372"/>
      <c r="H116" s="372"/>
      <c r="I116" s="372"/>
      <c r="J116" s="372"/>
      <c r="K116" s="372"/>
      <c r="L116" s="373"/>
      <c r="M116" s="11"/>
    </row>
    <row r="117" spans="3:13" ht="14.25" customHeight="1">
      <c r="C117" s="105" t="s">
        <v>129</v>
      </c>
      <c r="D117" s="21"/>
      <c r="E117" s="21"/>
      <c r="F117" s="21"/>
      <c r="G117" s="21"/>
      <c r="H117" s="21"/>
      <c r="I117" s="21"/>
      <c r="J117" s="21"/>
      <c r="K117" s="21"/>
      <c r="L117" s="120"/>
      <c r="M117" s="11"/>
    </row>
    <row r="118" spans="3:13" ht="14.25" customHeight="1" thickBot="1">
      <c r="C118" s="105"/>
      <c r="D118" s="21"/>
      <c r="E118" s="21"/>
      <c r="F118" s="21"/>
      <c r="G118" s="21"/>
      <c r="H118" s="17"/>
      <c r="I118" s="21"/>
      <c r="J118" s="21"/>
      <c r="K118" s="21"/>
      <c r="L118" s="120"/>
      <c r="M118" s="11"/>
    </row>
    <row r="119" spans="3:13" ht="14.25" customHeight="1" thickBot="1">
      <c r="C119" s="109"/>
      <c r="D119" s="21"/>
      <c r="E119" s="19" t="s">
        <v>388</v>
      </c>
      <c r="F119" s="15"/>
      <c r="G119" s="15"/>
      <c r="H119" s="108"/>
      <c r="I119" s="393">
        <f>L19</f>
        <v>0</v>
      </c>
      <c r="J119" s="411"/>
      <c r="K119" s="395"/>
      <c r="L119" s="120"/>
      <c r="M119" s="11"/>
    </row>
    <row r="120" spans="3:13" ht="14.25" customHeight="1" thickBot="1">
      <c r="C120" s="109"/>
      <c r="D120" s="21"/>
      <c r="E120" s="20" t="s">
        <v>389</v>
      </c>
      <c r="F120" s="18"/>
      <c r="G120" s="18"/>
      <c r="H120" s="131" t="s">
        <v>130</v>
      </c>
      <c r="I120" s="418">
        <f>L20</f>
        <v>144.86</v>
      </c>
      <c r="J120" s="419"/>
      <c r="K120" s="420"/>
      <c r="L120" s="120"/>
      <c r="M120" s="11"/>
    </row>
    <row r="121" spans="3:13" ht="14.25" customHeight="1" thickBot="1">
      <c r="C121" s="109"/>
      <c r="D121" s="21"/>
      <c r="E121" s="20" t="s">
        <v>390</v>
      </c>
      <c r="F121" s="18"/>
      <c r="G121" s="18"/>
      <c r="H121" s="131"/>
      <c r="I121" s="418">
        <f>L21</f>
        <v>184.54</v>
      </c>
      <c r="J121" s="419"/>
      <c r="K121" s="420"/>
      <c r="L121" s="120"/>
      <c r="M121" s="11"/>
    </row>
    <row r="122" spans="3:13" ht="14.25" customHeight="1" thickBot="1">
      <c r="C122" s="109" t="s">
        <v>0</v>
      </c>
      <c r="D122" s="21"/>
      <c r="E122" s="387" t="s">
        <v>107</v>
      </c>
      <c r="F122" s="388"/>
      <c r="G122" s="388"/>
      <c r="H122" s="389"/>
      <c r="I122" s="415">
        <f>(I119+I121+I120)/12</f>
        <v>27.45</v>
      </c>
      <c r="J122" s="416"/>
      <c r="K122" s="417"/>
      <c r="L122" s="120"/>
      <c r="M122" s="11"/>
    </row>
    <row r="123" spans="3:13" ht="14.25" customHeight="1" thickBot="1">
      <c r="C123" s="149"/>
      <c r="D123" s="26"/>
      <c r="E123" s="26"/>
      <c r="F123" s="26"/>
      <c r="G123" s="26"/>
      <c r="H123" s="26"/>
      <c r="I123" s="26"/>
      <c r="J123" s="146"/>
      <c r="K123" s="26"/>
      <c r="L123" s="147"/>
      <c r="M123" s="11"/>
    </row>
    <row r="124" spans="3:13" s="100" customFormat="1" ht="14.25" customHeight="1">
      <c r="C124" s="21"/>
      <c r="D124" s="21"/>
      <c r="E124" s="21"/>
      <c r="F124" s="21"/>
      <c r="G124" s="21"/>
      <c r="H124" s="21"/>
      <c r="I124" s="21"/>
      <c r="J124" s="129"/>
      <c r="K124" s="21"/>
      <c r="L124" s="21"/>
      <c r="M124" s="21"/>
    </row>
    <row r="125" spans="3:13" ht="14.25" customHeight="1">
      <c r="C125" s="425" t="s">
        <v>2</v>
      </c>
      <c r="D125" s="425"/>
      <c r="E125" s="425"/>
      <c r="F125" s="425"/>
      <c r="G125" s="425"/>
      <c r="H125" s="425"/>
      <c r="I125" s="425"/>
      <c r="J125" s="425"/>
      <c r="K125" s="425"/>
      <c r="L125" s="425"/>
      <c r="M125" s="21"/>
    </row>
    <row r="126" spans="3:13" ht="14.25" customHeight="1" thickBot="1">
      <c r="C126" s="42"/>
      <c r="D126" s="42"/>
      <c r="E126" s="42"/>
      <c r="F126" s="42"/>
      <c r="G126" s="42"/>
      <c r="H126" s="42"/>
      <c r="I126" s="42"/>
      <c r="J126" s="42"/>
      <c r="K126" s="42"/>
      <c r="L126" s="42"/>
      <c r="M126" s="21"/>
    </row>
    <row r="127" spans="3:12" s="100" customFormat="1" ht="14.25" customHeight="1" thickBot="1">
      <c r="C127" s="371" t="s">
        <v>3</v>
      </c>
      <c r="D127" s="372"/>
      <c r="E127" s="372"/>
      <c r="F127" s="372"/>
      <c r="G127" s="372"/>
      <c r="H127" s="372"/>
      <c r="I127" s="372"/>
      <c r="J127" s="372"/>
      <c r="K127" s="372"/>
      <c r="L127" s="373"/>
    </row>
    <row r="128" spans="3:12" s="104" customFormat="1" ht="14.25" customHeight="1">
      <c r="C128" s="105" t="s">
        <v>395</v>
      </c>
      <c r="D128" s="17"/>
      <c r="E128" s="24"/>
      <c r="F128" s="24"/>
      <c r="G128" s="24"/>
      <c r="H128" s="24"/>
      <c r="I128" s="24"/>
      <c r="J128" s="17"/>
      <c r="K128" s="17"/>
      <c r="L128" s="106"/>
    </row>
    <row r="129" spans="3:12" s="104" customFormat="1" ht="14.25" customHeight="1" thickBot="1">
      <c r="C129" s="107"/>
      <c r="D129" s="17"/>
      <c r="E129" s="24"/>
      <c r="F129" s="24"/>
      <c r="G129" s="24"/>
      <c r="H129" s="24"/>
      <c r="I129" s="24"/>
      <c r="J129" s="17"/>
      <c r="K129" s="17"/>
      <c r="L129" s="106"/>
    </row>
    <row r="130" spans="3:12" s="104" customFormat="1" ht="14.25" customHeight="1" thickBot="1">
      <c r="C130" s="107"/>
      <c r="E130" s="19" t="s">
        <v>121</v>
      </c>
      <c r="F130" s="15"/>
      <c r="G130" s="15"/>
      <c r="H130" s="108" t="s">
        <v>110</v>
      </c>
      <c r="I130" s="393">
        <f>L10</f>
        <v>9738</v>
      </c>
      <c r="J130" s="411"/>
      <c r="K130" s="395"/>
      <c r="L130" s="137"/>
    </row>
    <row r="131" spans="3:12" s="104" customFormat="1" ht="14.25" customHeight="1" thickBot="1">
      <c r="C131" s="107"/>
      <c r="E131" s="20" t="s">
        <v>122</v>
      </c>
      <c r="F131" s="18"/>
      <c r="G131" s="18"/>
      <c r="H131" s="131" t="s">
        <v>123</v>
      </c>
      <c r="I131" s="393">
        <f>L11</f>
        <v>220</v>
      </c>
      <c r="J131" s="411"/>
      <c r="K131" s="395"/>
      <c r="L131" s="137"/>
    </row>
    <row r="132" spans="3:12" s="104" customFormat="1" ht="14.25" customHeight="1" thickBot="1">
      <c r="C132" s="107"/>
      <c r="E132" s="20" t="s">
        <v>4</v>
      </c>
      <c r="F132" s="18"/>
      <c r="G132" s="18"/>
      <c r="H132" s="131" t="s">
        <v>114</v>
      </c>
      <c r="I132" s="418">
        <f>L12</f>
        <v>220</v>
      </c>
      <c r="J132" s="419"/>
      <c r="K132" s="420"/>
      <c r="L132" s="137"/>
    </row>
    <row r="133" spans="3:12" s="104" customFormat="1" ht="14.25" customHeight="1" thickBot="1">
      <c r="C133" s="107"/>
      <c r="E133" s="20" t="s">
        <v>396</v>
      </c>
      <c r="F133" s="18"/>
      <c r="G133" s="18"/>
      <c r="H133" s="131" t="s">
        <v>5</v>
      </c>
      <c r="I133" s="138"/>
      <c r="J133" s="130"/>
      <c r="K133" s="139" t="str">
        <f>L24</f>
        <v>2</v>
      </c>
      <c r="L133" s="137"/>
    </row>
    <row r="134" spans="3:12" s="100" customFormat="1" ht="14.25" customHeight="1" thickBot="1">
      <c r="C134" s="109"/>
      <c r="E134" s="19" t="s">
        <v>397</v>
      </c>
      <c r="F134" s="15"/>
      <c r="G134" s="15"/>
      <c r="H134" s="131" t="s">
        <v>6</v>
      </c>
      <c r="I134" s="422">
        <f>L31</f>
        <v>3000</v>
      </c>
      <c r="J134" s="423"/>
      <c r="K134" s="424"/>
      <c r="L134" s="137"/>
    </row>
    <row r="135" spans="3:12" s="104" customFormat="1" ht="14.25" customHeight="1" thickBot="1">
      <c r="C135" s="107"/>
      <c r="E135" s="19" t="s">
        <v>455</v>
      </c>
      <c r="F135" s="15"/>
      <c r="G135" s="15"/>
      <c r="H135" s="114" t="s">
        <v>7</v>
      </c>
      <c r="I135" s="140" t="s">
        <v>29</v>
      </c>
      <c r="J135" s="130"/>
      <c r="K135" s="141">
        <f>L41</f>
        <v>5</v>
      </c>
      <c r="L135" s="137"/>
    </row>
    <row r="136" spans="3:12" s="100" customFormat="1" ht="14.25" customHeight="1" thickBot="1">
      <c r="C136" s="109"/>
      <c r="E136" s="387" t="s">
        <v>107</v>
      </c>
      <c r="F136" s="388"/>
      <c r="G136" s="388"/>
      <c r="H136" s="389"/>
      <c r="I136" s="426">
        <f>((I130-(K133*I132)-I131)*(K135/100))/I134</f>
        <v>0.15130000000000002</v>
      </c>
      <c r="J136" s="427"/>
      <c r="K136" s="428"/>
      <c r="L136" s="150"/>
    </row>
    <row r="137" spans="3:13" ht="14.25" customHeight="1" thickBot="1">
      <c r="C137" s="149"/>
      <c r="D137" s="26"/>
      <c r="E137" s="26"/>
      <c r="F137" s="26"/>
      <c r="G137" s="26"/>
      <c r="H137" s="26"/>
      <c r="I137" s="26"/>
      <c r="J137" s="26"/>
      <c r="K137" s="26"/>
      <c r="L137" s="147"/>
      <c r="M137" s="11"/>
    </row>
    <row r="138" spans="3:12" s="100" customFormat="1" ht="14.25" customHeight="1" thickBot="1">
      <c r="C138" s="371" t="s">
        <v>105</v>
      </c>
      <c r="D138" s="372"/>
      <c r="E138" s="372"/>
      <c r="F138" s="372"/>
      <c r="G138" s="372"/>
      <c r="H138" s="372"/>
      <c r="I138" s="372"/>
      <c r="J138" s="372"/>
      <c r="K138" s="372"/>
      <c r="L138" s="373"/>
    </row>
    <row r="139" spans="3:12" s="104" customFormat="1" ht="14.25" customHeight="1">
      <c r="C139" s="105" t="s">
        <v>8</v>
      </c>
      <c r="D139" s="17"/>
      <c r="E139" s="24"/>
      <c r="F139" s="24"/>
      <c r="G139" s="24"/>
      <c r="H139" s="24"/>
      <c r="I139" s="24"/>
      <c r="J139" s="17"/>
      <c r="K139" s="17"/>
      <c r="L139" s="106"/>
    </row>
    <row r="140" spans="3:12" s="104" customFormat="1" ht="14.25" customHeight="1" thickBot="1">
      <c r="C140" s="105"/>
      <c r="D140" s="17"/>
      <c r="E140" s="24"/>
      <c r="F140" s="24"/>
      <c r="G140" s="24"/>
      <c r="H140" s="17"/>
      <c r="I140" s="24"/>
      <c r="J140" s="17"/>
      <c r="K140" s="17"/>
      <c r="L140" s="106"/>
    </row>
    <row r="141" spans="3:12" s="104" customFormat="1" ht="14.25" customHeight="1" thickBot="1">
      <c r="C141" s="107"/>
      <c r="E141" s="19" t="s">
        <v>399</v>
      </c>
      <c r="F141" s="15"/>
      <c r="G141" s="15"/>
      <c r="H141" s="108" t="s">
        <v>9</v>
      </c>
      <c r="I141" s="429">
        <f>L15</f>
        <v>5.66</v>
      </c>
      <c r="J141" s="430"/>
      <c r="K141" s="431"/>
      <c r="L141" s="106"/>
    </row>
    <row r="142" spans="3:12" s="104" customFormat="1" ht="14.25" customHeight="1" thickBot="1">
      <c r="C142" s="107"/>
      <c r="E142" s="20" t="s">
        <v>400</v>
      </c>
      <c r="F142" s="18"/>
      <c r="G142" s="18"/>
      <c r="H142" s="131" t="s">
        <v>10</v>
      </c>
      <c r="I142" s="138"/>
      <c r="J142" s="130"/>
      <c r="K142" s="141">
        <f>L33</f>
        <v>35</v>
      </c>
      <c r="L142" s="106"/>
    </row>
    <row r="143" spans="3:12" s="104" customFormat="1" ht="14.25" customHeight="1" thickBot="1">
      <c r="C143" s="107"/>
      <c r="E143" s="387" t="s">
        <v>107</v>
      </c>
      <c r="F143" s="388"/>
      <c r="G143" s="388"/>
      <c r="H143" s="389"/>
      <c r="I143" s="415">
        <f>I141/K142</f>
        <v>0.16171428571428573</v>
      </c>
      <c r="J143" s="416"/>
      <c r="K143" s="417"/>
      <c r="L143" s="106"/>
    </row>
    <row r="144" spans="3:13" ht="14.25" customHeight="1" thickBot="1">
      <c r="C144" s="127"/>
      <c r="D144" s="128"/>
      <c r="E144" s="21"/>
      <c r="F144" s="21"/>
      <c r="G144" s="21"/>
      <c r="H144" s="21"/>
      <c r="I144" s="21"/>
      <c r="J144" s="129"/>
      <c r="K144" s="21"/>
      <c r="L144" s="120"/>
      <c r="M144" s="11"/>
    </row>
    <row r="145" spans="3:12" s="100" customFormat="1" ht="14.25" customHeight="1" thickBot="1">
      <c r="C145" s="371" t="s">
        <v>106</v>
      </c>
      <c r="D145" s="372"/>
      <c r="E145" s="372"/>
      <c r="F145" s="372"/>
      <c r="G145" s="372"/>
      <c r="H145" s="372"/>
      <c r="I145" s="372"/>
      <c r="J145" s="372"/>
      <c r="K145" s="372"/>
      <c r="L145" s="373"/>
    </row>
    <row r="146" spans="3:12" s="104" customFormat="1" ht="14.25" customHeight="1">
      <c r="C146" s="105" t="s">
        <v>151</v>
      </c>
      <c r="D146" s="17"/>
      <c r="E146" s="24"/>
      <c r="F146" s="24"/>
      <c r="G146" s="24"/>
      <c r="H146" s="24"/>
      <c r="I146" s="24"/>
      <c r="J146" s="17"/>
      <c r="K146" s="17"/>
      <c r="L146" s="106"/>
    </row>
    <row r="147" spans="3:12" s="104" customFormat="1" ht="14.25" customHeight="1" thickBot="1">
      <c r="C147" s="107"/>
      <c r="D147" s="17"/>
      <c r="E147" s="24"/>
      <c r="F147" s="24"/>
      <c r="G147" s="24"/>
      <c r="H147" s="24"/>
      <c r="I147" s="24"/>
      <c r="J147" s="17"/>
      <c r="K147" s="17"/>
      <c r="L147" s="106"/>
    </row>
    <row r="148" spans="3:12" s="104" customFormat="1" ht="14.25" customHeight="1" thickBot="1">
      <c r="C148" s="107"/>
      <c r="E148" s="19" t="s">
        <v>401</v>
      </c>
      <c r="F148" s="15"/>
      <c r="G148" s="15"/>
      <c r="H148" s="108" t="s">
        <v>11</v>
      </c>
      <c r="I148" s="393">
        <f>L16</f>
        <v>26.08</v>
      </c>
      <c r="J148" s="411"/>
      <c r="K148" s="395"/>
      <c r="L148" s="137"/>
    </row>
    <row r="149" spans="3:12" s="104" customFormat="1" ht="14.25" customHeight="1" thickBot="1">
      <c r="C149" s="107"/>
      <c r="E149" s="20" t="s">
        <v>402</v>
      </c>
      <c r="F149" s="18"/>
      <c r="G149" s="18"/>
      <c r="H149" s="131" t="s">
        <v>12</v>
      </c>
      <c r="I149" s="418">
        <f>L17</f>
        <v>35.12</v>
      </c>
      <c r="J149" s="419"/>
      <c r="K149" s="420"/>
      <c r="L149" s="137"/>
    </row>
    <row r="150" spans="3:12" s="104" customFormat="1" ht="14.25" customHeight="1" thickBot="1">
      <c r="C150" s="107"/>
      <c r="E150" s="20" t="s">
        <v>403</v>
      </c>
      <c r="F150" s="18"/>
      <c r="G150" s="18"/>
      <c r="H150" s="131" t="s">
        <v>13</v>
      </c>
      <c r="I150" s="19" t="s">
        <v>14</v>
      </c>
      <c r="J150" s="130"/>
      <c r="K150" s="141">
        <f>L34</f>
        <v>1</v>
      </c>
      <c r="L150" s="151"/>
    </row>
    <row r="151" spans="3:12" s="104" customFormat="1" ht="14.25" customHeight="1" thickBot="1">
      <c r="C151" s="107"/>
      <c r="E151" s="20" t="s">
        <v>404</v>
      </c>
      <c r="F151" s="18"/>
      <c r="G151" s="18"/>
      <c r="H151" s="131" t="s">
        <v>15</v>
      </c>
      <c r="I151" s="19" t="s">
        <v>14</v>
      </c>
      <c r="J151" s="130"/>
      <c r="K151" s="141">
        <f>L35</f>
        <v>1</v>
      </c>
      <c r="L151" s="151"/>
    </row>
    <row r="152" spans="3:12" s="104" customFormat="1" ht="14.25" customHeight="1" thickBot="1">
      <c r="C152" s="107"/>
      <c r="E152" s="20" t="s">
        <v>405</v>
      </c>
      <c r="F152" s="18"/>
      <c r="G152" s="18"/>
      <c r="H152" s="131" t="s">
        <v>16</v>
      </c>
      <c r="I152" s="152" t="s">
        <v>17</v>
      </c>
      <c r="J152" s="121"/>
      <c r="K152" s="153">
        <f>L36</f>
        <v>3000</v>
      </c>
      <c r="L152" s="137"/>
    </row>
    <row r="153" spans="3:12" s="104" customFormat="1" ht="14.25" customHeight="1" thickBot="1">
      <c r="C153" s="107"/>
      <c r="E153" s="20" t="s">
        <v>406</v>
      </c>
      <c r="F153" s="18"/>
      <c r="G153" s="18"/>
      <c r="H153" s="154" t="s">
        <v>18</v>
      </c>
      <c r="I153" s="140" t="s">
        <v>17</v>
      </c>
      <c r="J153" s="130"/>
      <c r="K153" s="155">
        <f>L37</f>
        <v>9000</v>
      </c>
      <c r="L153" s="137"/>
    </row>
    <row r="154" spans="3:12" s="104" customFormat="1" ht="14.25" customHeight="1" thickBot="1">
      <c r="C154" s="107"/>
      <c r="E154" s="20" t="s">
        <v>407</v>
      </c>
      <c r="F154" s="18"/>
      <c r="G154" s="18"/>
      <c r="H154" s="131" t="s">
        <v>19</v>
      </c>
      <c r="I154" s="20" t="s">
        <v>14</v>
      </c>
      <c r="J154" s="156"/>
      <c r="K154" s="157">
        <f>L38</f>
        <v>1</v>
      </c>
      <c r="L154" s="158"/>
    </row>
    <row r="155" spans="3:12" s="104" customFormat="1" ht="14.25" customHeight="1" thickBot="1">
      <c r="C155" s="107"/>
      <c r="E155" s="387" t="s">
        <v>107</v>
      </c>
      <c r="F155" s="388"/>
      <c r="G155" s="388"/>
      <c r="H155" s="389"/>
      <c r="I155" s="426">
        <f>((I148*(K150+K154))/K152)+((I149*K151)/K153)</f>
        <v>0.021288888888888885</v>
      </c>
      <c r="J155" s="435"/>
      <c r="K155" s="428"/>
      <c r="L155" s="158"/>
    </row>
    <row r="156" spans="3:13" ht="14.25" customHeight="1" thickBot="1">
      <c r="C156" s="117"/>
      <c r="D156" s="26"/>
      <c r="E156" s="26"/>
      <c r="F156" s="26"/>
      <c r="G156" s="26"/>
      <c r="H156" s="26"/>
      <c r="I156" s="26"/>
      <c r="J156" s="26"/>
      <c r="K156" s="145"/>
      <c r="L156" s="159"/>
      <c r="M156" s="11"/>
    </row>
    <row r="157" spans="3:12" s="100" customFormat="1" ht="14.25" customHeight="1" thickBot="1">
      <c r="C157" s="371" t="s">
        <v>20</v>
      </c>
      <c r="D157" s="372"/>
      <c r="E157" s="372"/>
      <c r="F157" s="372"/>
      <c r="G157" s="372"/>
      <c r="H157" s="372"/>
      <c r="I157" s="372"/>
      <c r="J157" s="372"/>
      <c r="K157" s="372"/>
      <c r="L157" s="373"/>
    </row>
    <row r="158" spans="3:12" s="104" customFormat="1" ht="14.25" customHeight="1">
      <c r="C158" s="105" t="s">
        <v>21</v>
      </c>
      <c r="D158" s="17"/>
      <c r="E158" s="24"/>
      <c r="F158" s="24"/>
      <c r="G158" s="24"/>
      <c r="H158" s="24"/>
      <c r="I158" s="24"/>
      <c r="J158" s="17"/>
      <c r="K158" s="17"/>
      <c r="L158" s="106"/>
    </row>
    <row r="159" spans="3:12" s="104" customFormat="1" ht="14.25" customHeight="1" thickBot="1">
      <c r="C159" s="105"/>
      <c r="D159" s="17"/>
      <c r="E159" s="24"/>
      <c r="F159" s="24"/>
      <c r="G159" s="24"/>
      <c r="H159" s="17"/>
      <c r="I159" s="24"/>
      <c r="J159" s="17"/>
      <c r="K159" s="17"/>
      <c r="L159" s="106"/>
    </row>
    <row r="160" spans="3:12" s="104" customFormat="1" ht="14.25" customHeight="1" thickBot="1">
      <c r="C160" s="107"/>
      <c r="E160" s="19" t="s">
        <v>408</v>
      </c>
      <c r="F160" s="15"/>
      <c r="G160" s="15"/>
      <c r="H160" s="108" t="s">
        <v>22</v>
      </c>
      <c r="I160" s="393">
        <f>L18</f>
        <v>27</v>
      </c>
      <c r="J160" s="411"/>
      <c r="K160" s="395"/>
      <c r="L160" s="106"/>
    </row>
    <row r="161" spans="3:12" s="104" customFormat="1" ht="14.25" customHeight="1" thickBot="1">
      <c r="C161" s="107"/>
      <c r="E161" s="20" t="s">
        <v>409</v>
      </c>
      <c r="F161" s="18"/>
      <c r="G161" s="18"/>
      <c r="H161" s="131" t="s">
        <v>23</v>
      </c>
      <c r="I161" s="138"/>
      <c r="J161" s="130"/>
      <c r="K161" s="155">
        <f>L29</f>
        <v>500</v>
      </c>
      <c r="L161" s="106"/>
    </row>
    <row r="162" spans="3:12" s="104" customFormat="1" ht="14.25" customHeight="1" thickBot="1">
      <c r="C162" s="107"/>
      <c r="E162" s="387" t="s">
        <v>107</v>
      </c>
      <c r="F162" s="388"/>
      <c r="G162" s="388"/>
      <c r="H162" s="389"/>
      <c r="I162" s="432">
        <f>I160/K161</f>
        <v>0.054</v>
      </c>
      <c r="J162" s="433"/>
      <c r="K162" s="434"/>
      <c r="L162" s="106"/>
    </row>
    <row r="163" spans="3:13" ht="14.25" customHeight="1" thickBot="1">
      <c r="C163" s="160"/>
      <c r="D163" s="161"/>
      <c r="E163" s="161"/>
      <c r="F163" s="161"/>
      <c r="G163" s="161"/>
      <c r="H163" s="161"/>
      <c r="I163" s="161"/>
      <c r="J163" s="161"/>
      <c r="K163" s="161"/>
      <c r="L163" s="162"/>
      <c r="M163" s="11"/>
    </row>
    <row r="164" spans="3:13" s="100" customFormat="1" ht="14.25" customHeight="1" thickBot="1">
      <c r="C164" s="163"/>
      <c r="D164" s="40"/>
      <c r="E164" s="40"/>
      <c r="F164" s="40"/>
      <c r="G164" s="40"/>
      <c r="H164" s="40"/>
      <c r="I164" s="40"/>
      <c r="J164" s="40"/>
      <c r="K164" s="40"/>
      <c r="L164" s="40"/>
      <c r="M164" s="21"/>
    </row>
    <row r="165" spans="3:12" s="100" customFormat="1" ht="14.25" customHeight="1" thickBot="1">
      <c r="C165" s="371" t="s">
        <v>24</v>
      </c>
      <c r="D165" s="372"/>
      <c r="E165" s="372"/>
      <c r="F165" s="372"/>
      <c r="G165" s="372"/>
      <c r="H165" s="372"/>
      <c r="I165" s="372"/>
      <c r="J165" s="372"/>
      <c r="K165" s="372"/>
      <c r="L165" s="373"/>
    </row>
    <row r="166" spans="3:12" s="104" customFormat="1" ht="14.25" customHeight="1">
      <c r="C166" s="105" t="s">
        <v>456</v>
      </c>
      <c r="D166" s="17"/>
      <c r="E166" s="24"/>
      <c r="F166" s="24"/>
      <c r="G166" s="24"/>
      <c r="H166" s="24"/>
      <c r="I166" s="24"/>
      <c r="J166" s="17"/>
      <c r="K166" s="17"/>
      <c r="L166" s="106"/>
    </row>
    <row r="167" spans="3:12" s="104" customFormat="1" ht="14.25" customHeight="1" thickBot="1">
      <c r="C167" s="107"/>
      <c r="D167" s="17"/>
      <c r="E167" s="24"/>
      <c r="F167" s="24"/>
      <c r="G167" s="24"/>
      <c r="H167" s="24"/>
      <c r="I167" s="24"/>
      <c r="J167" s="17"/>
      <c r="K167" s="17"/>
      <c r="L167" s="106"/>
    </row>
    <row r="168" spans="3:12" s="104" customFormat="1" ht="14.25" customHeight="1" thickBot="1">
      <c r="C168" s="107"/>
      <c r="E168" s="19" t="s">
        <v>124</v>
      </c>
      <c r="F168" s="15"/>
      <c r="G168" s="15"/>
      <c r="H168" s="108" t="s">
        <v>114</v>
      </c>
      <c r="I168" s="393">
        <f>L12</f>
        <v>220</v>
      </c>
      <c r="J168" s="411"/>
      <c r="K168" s="395"/>
      <c r="L168" s="137"/>
    </row>
    <row r="169" spans="3:12" s="104" customFormat="1" ht="14.25" customHeight="1" thickBot="1">
      <c r="C169" s="107"/>
      <c r="E169" s="20" t="s">
        <v>125</v>
      </c>
      <c r="F169" s="18"/>
      <c r="G169" s="18"/>
      <c r="H169" s="131" t="s">
        <v>115</v>
      </c>
      <c r="I169" s="418">
        <f>L13</f>
        <v>19</v>
      </c>
      <c r="J169" s="419"/>
      <c r="K169" s="420"/>
      <c r="L169" s="137"/>
    </row>
    <row r="170" spans="3:12" s="104" customFormat="1" ht="14.25" customHeight="1" thickBot="1">
      <c r="C170" s="107"/>
      <c r="E170" s="20" t="s">
        <v>396</v>
      </c>
      <c r="F170" s="18"/>
      <c r="G170" s="18"/>
      <c r="H170" s="131" t="s">
        <v>5</v>
      </c>
      <c r="I170" s="138"/>
      <c r="J170" s="130"/>
      <c r="K170" s="139" t="str">
        <f>L24</f>
        <v>2</v>
      </c>
      <c r="L170" s="137"/>
    </row>
    <row r="171" spans="3:12" s="104" customFormat="1" ht="14.25" customHeight="1" thickBot="1">
      <c r="C171" s="107"/>
      <c r="E171" s="20" t="s">
        <v>413</v>
      </c>
      <c r="F171" s="18"/>
      <c r="G171" s="18"/>
      <c r="H171" s="154" t="s">
        <v>27</v>
      </c>
      <c r="I171" s="140" t="s">
        <v>161</v>
      </c>
      <c r="J171" s="164"/>
      <c r="K171" s="155">
        <f>L30</f>
        <v>16000</v>
      </c>
      <c r="L171" s="137"/>
    </row>
    <row r="172" spans="3:14" s="104" customFormat="1" ht="14.25" customHeight="1" thickBot="1">
      <c r="C172" s="107"/>
      <c r="E172" s="387" t="s">
        <v>107</v>
      </c>
      <c r="F172" s="388"/>
      <c r="G172" s="388"/>
      <c r="H172" s="389"/>
      <c r="I172" s="426">
        <f>((I168+I169)*K170)/K171</f>
        <v>0.029875</v>
      </c>
      <c r="J172" s="435"/>
      <c r="K172" s="428"/>
      <c r="L172" s="150"/>
      <c r="M172" s="165"/>
      <c r="N172" s="165"/>
    </row>
    <row r="173" spans="3:13" ht="14.25" customHeight="1" thickBot="1">
      <c r="C173" s="117"/>
      <c r="D173" s="67"/>
      <c r="E173" s="67"/>
      <c r="F173" s="67"/>
      <c r="G173" s="67"/>
      <c r="H173" s="67"/>
      <c r="I173" s="67"/>
      <c r="J173" s="67"/>
      <c r="K173" s="67"/>
      <c r="L173" s="166"/>
      <c r="M173" s="11"/>
    </row>
    <row r="174" spans="3:13" ht="14.25" customHeight="1">
      <c r="C174" s="21"/>
      <c r="D174" s="11"/>
      <c r="E174" s="11"/>
      <c r="F174" s="62"/>
      <c r="G174" s="62"/>
      <c r="H174" s="59"/>
      <c r="I174" s="59"/>
      <c r="J174" s="59"/>
      <c r="K174" s="11"/>
      <c r="L174" s="11"/>
      <c r="M174" s="11"/>
    </row>
    <row r="175" spans="3:13" ht="14.25" customHeight="1">
      <c r="C175" s="21"/>
      <c r="D175" s="11"/>
      <c r="E175" s="11"/>
      <c r="F175" s="11"/>
      <c r="G175" s="11"/>
      <c r="H175" s="11"/>
      <c r="I175" s="11"/>
      <c r="J175" s="167"/>
      <c r="K175" s="11"/>
      <c r="L175" s="11"/>
      <c r="M175" s="11"/>
    </row>
    <row r="176" spans="1:13" ht="14.25" customHeight="1">
      <c r="A176" s="438" t="s">
        <v>370</v>
      </c>
      <c r="B176" s="438"/>
      <c r="C176" s="438"/>
      <c r="D176" s="438"/>
      <c r="E176" s="438"/>
      <c r="F176" s="438"/>
      <c r="G176" s="438"/>
      <c r="H176" s="438"/>
      <c r="I176" s="438"/>
      <c r="J176" s="438"/>
      <c r="K176" s="438"/>
      <c r="L176" s="438"/>
      <c r="M176" s="11"/>
    </row>
    <row r="177" spans="3:13" ht="14.25" customHeight="1">
      <c r="C177" s="100"/>
      <c r="D177" s="168"/>
      <c r="L177" s="168"/>
      <c r="M177" s="11"/>
    </row>
    <row r="178" spans="1:13" ht="14.25" customHeight="1">
      <c r="A178" s="439" t="s">
        <v>371</v>
      </c>
      <c r="B178" s="440"/>
      <c r="C178" s="440"/>
      <c r="D178" s="440"/>
      <c r="E178" s="440"/>
      <c r="F178" s="440"/>
      <c r="G178" s="440"/>
      <c r="H178" s="440"/>
      <c r="I178" s="440"/>
      <c r="J178" s="440"/>
      <c r="K178" s="440"/>
      <c r="L178" s="440"/>
      <c r="M178" s="11"/>
    </row>
    <row r="179" spans="1:13" ht="14.25" customHeight="1">
      <c r="A179" s="440"/>
      <c r="B179" s="440"/>
      <c r="C179" s="440"/>
      <c r="D179" s="440"/>
      <c r="E179" s="440"/>
      <c r="F179" s="440"/>
      <c r="G179" s="440"/>
      <c r="H179" s="440"/>
      <c r="I179" s="440"/>
      <c r="J179" s="440"/>
      <c r="K179" s="440"/>
      <c r="L179" s="440"/>
      <c r="M179" s="11"/>
    </row>
    <row r="180" spans="1:13" ht="14.25" customHeight="1">
      <c r="A180" s="440"/>
      <c r="B180" s="440"/>
      <c r="C180" s="440"/>
      <c r="D180" s="440"/>
      <c r="E180" s="440"/>
      <c r="F180" s="440"/>
      <c r="G180" s="440"/>
      <c r="H180" s="440"/>
      <c r="I180" s="440"/>
      <c r="J180" s="440"/>
      <c r="K180" s="440"/>
      <c r="L180" s="440"/>
      <c r="M180" s="11"/>
    </row>
    <row r="181" spans="1:13" ht="14.25" customHeight="1">
      <c r="A181" s="169"/>
      <c r="B181" s="169"/>
      <c r="C181" s="169"/>
      <c r="D181" s="169"/>
      <c r="E181" s="169"/>
      <c r="F181" s="169"/>
      <c r="G181" s="169"/>
      <c r="H181" s="169"/>
      <c r="I181" s="169"/>
      <c r="J181" s="169"/>
      <c r="K181" s="169"/>
      <c r="L181" s="169"/>
      <c r="M181" s="11"/>
    </row>
    <row r="182" spans="1:12" s="104" customFormat="1" ht="14.25" customHeight="1">
      <c r="A182" s="436" t="s">
        <v>372</v>
      </c>
      <c r="B182" s="437"/>
      <c r="C182" s="437"/>
      <c r="D182" s="437"/>
      <c r="E182" s="437"/>
      <c r="F182" s="437"/>
      <c r="G182" s="437"/>
      <c r="H182" s="437"/>
      <c r="I182" s="437"/>
      <c r="J182" s="437"/>
      <c r="K182" s="437"/>
      <c r="L182" s="437"/>
    </row>
    <row r="183" spans="1:12" s="104" customFormat="1" ht="14.25" customHeight="1">
      <c r="A183" s="437"/>
      <c r="B183" s="437"/>
      <c r="C183" s="437"/>
      <c r="D183" s="437"/>
      <c r="E183" s="437"/>
      <c r="F183" s="437"/>
      <c r="G183" s="437"/>
      <c r="H183" s="437"/>
      <c r="I183" s="437"/>
      <c r="J183" s="437"/>
      <c r="K183" s="437"/>
      <c r="L183" s="437"/>
    </row>
    <row r="184" spans="1:12" s="104" customFormat="1" ht="14.25" customHeight="1">
      <c r="A184" s="170"/>
      <c r="B184" s="170"/>
      <c r="C184" s="171"/>
      <c r="D184" s="170"/>
      <c r="E184" s="170"/>
      <c r="F184" s="170"/>
      <c r="G184" s="170"/>
      <c r="H184" s="170"/>
      <c r="I184" s="170"/>
      <c r="J184" s="170"/>
      <c r="K184" s="170"/>
      <c r="L184" s="172"/>
    </row>
    <row r="185" spans="1:12" s="104" customFormat="1" ht="14.25" customHeight="1">
      <c r="A185" s="436" t="s">
        <v>373</v>
      </c>
      <c r="B185" s="437"/>
      <c r="C185" s="437"/>
      <c r="D185" s="437"/>
      <c r="E185" s="437"/>
      <c r="F185" s="437"/>
      <c r="G185" s="437"/>
      <c r="H185" s="437"/>
      <c r="I185" s="437"/>
      <c r="J185" s="437"/>
      <c r="K185" s="437"/>
      <c r="L185" s="437"/>
    </row>
    <row r="186" spans="1:12" s="104" customFormat="1" ht="14.25" customHeight="1">
      <c r="A186" s="437"/>
      <c r="B186" s="437"/>
      <c r="C186" s="437"/>
      <c r="D186" s="437"/>
      <c r="E186" s="437"/>
      <c r="F186" s="437"/>
      <c r="G186" s="437"/>
      <c r="H186" s="437"/>
      <c r="I186" s="437"/>
      <c r="J186" s="437"/>
      <c r="K186" s="437"/>
      <c r="L186" s="437"/>
    </row>
    <row r="187" spans="1:12" s="104" customFormat="1" ht="14.25" customHeight="1">
      <c r="A187" s="437"/>
      <c r="B187" s="437"/>
      <c r="C187" s="437"/>
      <c r="D187" s="437"/>
      <c r="E187" s="437"/>
      <c r="F187" s="437"/>
      <c r="G187" s="437"/>
      <c r="H187" s="437"/>
      <c r="I187" s="437"/>
      <c r="J187" s="437"/>
      <c r="K187" s="437"/>
      <c r="L187" s="437"/>
    </row>
    <row r="188" spans="1:12" s="104" customFormat="1" ht="14.25" customHeight="1">
      <c r="A188" s="170"/>
      <c r="B188" s="170"/>
      <c r="C188" s="171"/>
      <c r="D188" s="170"/>
      <c r="E188" s="170"/>
      <c r="F188" s="170"/>
      <c r="G188" s="170"/>
      <c r="H188" s="170"/>
      <c r="I188" s="170"/>
      <c r="J188" s="170"/>
      <c r="K188" s="170"/>
      <c r="L188" s="173"/>
    </row>
    <row r="189" spans="1:12" s="104" customFormat="1" ht="14.25" customHeight="1">
      <c r="A189" s="436" t="s">
        <v>374</v>
      </c>
      <c r="B189" s="437"/>
      <c r="C189" s="437"/>
      <c r="D189" s="437"/>
      <c r="E189" s="437"/>
      <c r="F189" s="437"/>
      <c r="G189" s="437"/>
      <c r="H189" s="437"/>
      <c r="I189" s="437"/>
      <c r="J189" s="437"/>
      <c r="K189" s="437"/>
      <c r="L189" s="437"/>
    </row>
    <row r="190" spans="1:13" ht="14.25" customHeight="1">
      <c r="A190" s="437"/>
      <c r="B190" s="437"/>
      <c r="C190" s="437"/>
      <c r="D190" s="437"/>
      <c r="E190" s="437"/>
      <c r="F190" s="437"/>
      <c r="G190" s="437"/>
      <c r="H190" s="437"/>
      <c r="I190" s="437"/>
      <c r="J190" s="437"/>
      <c r="K190" s="437"/>
      <c r="L190" s="437"/>
      <c r="M190" s="21"/>
    </row>
    <row r="191" spans="1:13" ht="14.25" customHeight="1">
      <c r="A191" s="437"/>
      <c r="B191" s="437"/>
      <c r="C191" s="437"/>
      <c r="D191" s="437"/>
      <c r="E191" s="437"/>
      <c r="F191" s="437"/>
      <c r="G191" s="437"/>
      <c r="H191" s="437"/>
      <c r="I191" s="437"/>
      <c r="J191" s="437"/>
      <c r="K191" s="437"/>
      <c r="L191" s="437"/>
      <c r="M191" s="21"/>
    </row>
    <row r="192" spans="3:13" ht="14.25" customHeight="1">
      <c r="C192" s="174"/>
      <c r="D192" s="175"/>
      <c r="L192" s="175"/>
      <c r="M192" s="21"/>
    </row>
    <row r="193" spans="3:13" ht="14.25" customHeight="1">
      <c r="C193" s="174"/>
      <c r="D193" s="175"/>
      <c r="L193" s="175"/>
      <c r="M193" s="21"/>
    </row>
    <row r="194" spans="3:12" s="104" customFormat="1" ht="14.25" customHeight="1">
      <c r="C194" s="176"/>
      <c r="L194" s="17"/>
    </row>
    <row r="195" spans="3:12" s="104" customFormat="1" ht="14.25" customHeight="1">
      <c r="C195" s="176"/>
      <c r="L195" s="17"/>
    </row>
    <row r="196" spans="3:12" s="104" customFormat="1" ht="14.25" customHeight="1">
      <c r="C196" s="176"/>
      <c r="L196" s="17"/>
    </row>
    <row r="197" spans="3:12" s="104" customFormat="1" ht="14.25" customHeight="1">
      <c r="C197" s="176"/>
      <c r="L197" s="17"/>
    </row>
    <row r="198" spans="3:12" s="104" customFormat="1" ht="14.25" customHeight="1">
      <c r="C198" s="176"/>
      <c r="L198" s="17"/>
    </row>
    <row r="199" spans="3:12" s="104" customFormat="1" ht="14.25" customHeight="1">
      <c r="C199" s="176"/>
      <c r="L199" s="165"/>
    </row>
    <row r="200" spans="3:12" s="104" customFormat="1" ht="14.25" customHeight="1">
      <c r="C200" s="176"/>
      <c r="L200" s="165"/>
    </row>
    <row r="201" spans="3:12" s="104" customFormat="1" ht="14.25" customHeight="1">
      <c r="C201" s="176"/>
      <c r="L201" s="165"/>
    </row>
    <row r="202" spans="3:12" s="104" customFormat="1" ht="14.25" customHeight="1">
      <c r="C202" s="176"/>
      <c r="L202" s="165"/>
    </row>
    <row r="203" spans="3:13" ht="14.25" customHeight="1">
      <c r="C203" s="21"/>
      <c r="D203" s="11"/>
      <c r="L203" s="11"/>
      <c r="M203" s="21"/>
    </row>
    <row r="204" spans="3:13" ht="14.25" customHeight="1">
      <c r="C204" s="21"/>
      <c r="D204" s="11"/>
      <c r="L204" s="11"/>
      <c r="M204" s="21"/>
    </row>
    <row r="205" spans="3:13" ht="14.25" customHeight="1">
      <c r="C205" s="100"/>
      <c r="D205" s="168"/>
      <c r="L205" s="168"/>
      <c r="M205" s="21"/>
    </row>
    <row r="206" spans="3:13" ht="14.25" customHeight="1">
      <c r="C206" s="100"/>
      <c r="D206" s="168"/>
      <c r="L206" s="168"/>
      <c r="M206" s="21"/>
    </row>
    <row r="207" spans="3:13" ht="14.25" customHeight="1">
      <c r="C207" s="174"/>
      <c r="D207" s="175"/>
      <c r="L207" s="175"/>
      <c r="M207" s="21"/>
    </row>
    <row r="208" spans="3:13" ht="14.25" customHeight="1">
      <c r="C208" s="174"/>
      <c r="D208" s="175"/>
      <c r="L208" s="175"/>
      <c r="M208" s="21"/>
    </row>
    <row r="209" spans="3:12" s="104" customFormat="1" ht="14.25" customHeight="1">
      <c r="C209" s="176"/>
      <c r="L209" s="17"/>
    </row>
    <row r="210" spans="3:12" s="104" customFormat="1" ht="14.25" customHeight="1">
      <c r="C210" s="176"/>
      <c r="L210" s="17"/>
    </row>
    <row r="211" spans="3:12" s="104" customFormat="1" ht="14.25" customHeight="1">
      <c r="C211" s="176"/>
      <c r="L211" s="17"/>
    </row>
    <row r="212" spans="3:12" s="104" customFormat="1" ht="14.25" customHeight="1">
      <c r="C212" s="176"/>
      <c r="L212" s="17"/>
    </row>
    <row r="213" spans="3:12" s="104" customFormat="1" ht="14.25" customHeight="1">
      <c r="C213" s="176"/>
      <c r="L213" s="165"/>
    </row>
    <row r="214" spans="3:12" s="104" customFormat="1" ht="14.25" customHeight="1">
      <c r="C214" s="176"/>
      <c r="L214" s="165"/>
    </row>
    <row r="215" spans="3:12" s="104" customFormat="1" ht="14.25" customHeight="1">
      <c r="C215" s="176"/>
      <c r="L215" s="165"/>
    </row>
    <row r="216" spans="3:13" ht="14.25" customHeight="1">
      <c r="C216" s="21"/>
      <c r="D216" s="11"/>
      <c r="L216" s="11"/>
      <c r="M216" s="21"/>
    </row>
    <row r="217" spans="3:13" ht="14.25" customHeight="1">
      <c r="C217" s="100"/>
      <c r="D217" s="168"/>
      <c r="L217" s="168"/>
      <c r="M217" s="21"/>
    </row>
    <row r="218" spans="3:13" ht="14.25" customHeight="1">
      <c r="C218" s="100"/>
      <c r="D218" s="168"/>
      <c r="L218" s="168"/>
      <c r="M218" s="21"/>
    </row>
    <row r="219" spans="3:13" ht="14.25" customHeight="1">
      <c r="C219" s="174"/>
      <c r="D219" s="175"/>
      <c r="L219" s="175"/>
      <c r="M219" s="21"/>
    </row>
    <row r="220" spans="3:13" ht="14.25" customHeight="1">
      <c r="C220" s="174"/>
      <c r="D220" s="175"/>
      <c r="L220" s="175"/>
      <c r="M220" s="21"/>
    </row>
    <row r="221" spans="3:12" s="104" customFormat="1" ht="14.25" customHeight="1">
      <c r="C221" s="176"/>
      <c r="L221" s="17"/>
    </row>
    <row r="222" spans="3:12" s="104" customFormat="1" ht="14.25" customHeight="1">
      <c r="C222" s="176"/>
      <c r="L222" s="165"/>
    </row>
    <row r="223" spans="3:13" ht="14.25" customHeight="1">
      <c r="C223" s="21"/>
      <c r="D223" s="11"/>
      <c r="E223" s="11"/>
      <c r="F223" s="11"/>
      <c r="G223" s="11"/>
      <c r="H223" s="11"/>
      <c r="I223" s="11" t="s">
        <v>162</v>
      </c>
      <c r="J223" s="167"/>
      <c r="K223" s="11"/>
      <c r="L223" s="11"/>
      <c r="M223" s="21"/>
    </row>
    <row r="224" spans="3:13" ht="14.25" customHeight="1">
      <c r="C224" s="21"/>
      <c r="D224" s="11"/>
      <c r="E224" s="11"/>
      <c r="F224" s="11"/>
      <c r="G224" s="11"/>
      <c r="H224" s="11"/>
      <c r="I224" s="11"/>
      <c r="J224" s="167"/>
      <c r="K224" s="177"/>
      <c r="L224" s="11"/>
      <c r="M224" s="21"/>
    </row>
    <row r="225" ht="14.25" customHeight="1">
      <c r="C225" s="100"/>
    </row>
    <row r="226" spans="3:13" ht="14.25" customHeight="1">
      <c r="C226" s="21"/>
      <c r="D226" s="11"/>
      <c r="E226" s="11"/>
      <c r="F226" s="11"/>
      <c r="G226" s="11"/>
      <c r="H226" s="11"/>
      <c r="I226" s="11"/>
      <c r="J226" s="167"/>
      <c r="K226" s="177"/>
      <c r="M226" s="21"/>
    </row>
    <row r="227" spans="3:13" ht="14.25" customHeight="1">
      <c r="C227" s="21"/>
      <c r="D227" s="11"/>
      <c r="E227" s="11"/>
      <c r="F227" s="11"/>
      <c r="G227" s="11"/>
      <c r="H227" s="11"/>
      <c r="I227" s="11"/>
      <c r="J227" s="167"/>
      <c r="K227" s="177"/>
      <c r="L227" s="11"/>
      <c r="M227" s="21"/>
    </row>
    <row r="228" spans="3:13" ht="14.25" customHeight="1">
      <c r="C228" s="21"/>
      <c r="D228" s="11"/>
      <c r="E228" s="11"/>
      <c r="F228" s="11"/>
      <c r="G228" s="11"/>
      <c r="H228" s="11"/>
      <c r="I228" s="11"/>
      <c r="J228" s="167"/>
      <c r="K228" s="11"/>
      <c r="L228" s="11"/>
      <c r="M228" s="21"/>
    </row>
    <row r="229" spans="3:13" ht="14.25" customHeight="1">
      <c r="C229" s="21"/>
      <c r="D229" s="11"/>
      <c r="E229" s="11"/>
      <c r="F229" s="11"/>
      <c r="G229" s="11"/>
      <c r="H229" s="11"/>
      <c r="I229" s="11"/>
      <c r="J229" s="167"/>
      <c r="K229" s="11"/>
      <c r="L229" s="11"/>
      <c r="M229" s="21"/>
    </row>
    <row r="230" spans="3:13" ht="14.25" customHeight="1">
      <c r="C230" s="21"/>
      <c r="D230" s="11"/>
      <c r="E230" s="11"/>
      <c r="F230" s="11"/>
      <c r="G230" s="11"/>
      <c r="H230" s="11"/>
      <c r="I230" s="11"/>
      <c r="J230" s="167"/>
      <c r="K230" s="11"/>
      <c r="L230" s="11"/>
      <c r="M230" s="21"/>
    </row>
    <row r="231" spans="3:13" ht="14.25" customHeight="1">
      <c r="C231" s="21"/>
      <c r="D231" s="11"/>
      <c r="E231" s="11"/>
      <c r="F231" s="11"/>
      <c r="G231" s="11"/>
      <c r="H231" s="11"/>
      <c r="I231" s="11"/>
      <c r="J231" s="167"/>
      <c r="K231" s="11"/>
      <c r="L231" s="11"/>
      <c r="M231" s="21"/>
    </row>
    <row r="232" spans="3:13" ht="14.25" customHeight="1">
      <c r="C232" s="21"/>
      <c r="D232" s="11"/>
      <c r="E232" s="11"/>
      <c r="F232" s="11"/>
      <c r="G232" s="11"/>
      <c r="H232" s="11"/>
      <c r="I232" s="11"/>
      <c r="J232" s="167"/>
      <c r="K232" s="11"/>
      <c r="L232" s="11"/>
      <c r="M232" s="21"/>
    </row>
    <row r="233" spans="3:13" ht="14.25" customHeight="1">
      <c r="C233" s="21"/>
      <c r="D233" s="11"/>
      <c r="E233" s="11"/>
      <c r="F233" s="11"/>
      <c r="G233" s="11"/>
      <c r="H233" s="11"/>
      <c r="I233" s="11"/>
      <c r="J233" s="167"/>
      <c r="K233" s="11"/>
      <c r="L233" s="11"/>
      <c r="M233" s="21"/>
    </row>
    <row r="234" spans="3:13" ht="14.25" customHeight="1">
      <c r="C234" s="21"/>
      <c r="D234" s="11"/>
      <c r="E234" s="11"/>
      <c r="F234" s="11"/>
      <c r="G234" s="11"/>
      <c r="H234" s="11"/>
      <c r="I234" s="11"/>
      <c r="J234" s="167"/>
      <c r="K234" s="11"/>
      <c r="L234" s="11"/>
      <c r="M234" s="21"/>
    </row>
    <row r="235" spans="3:13" ht="14.25" customHeight="1">
      <c r="C235" s="21"/>
      <c r="D235" s="11"/>
      <c r="E235" s="11"/>
      <c r="F235" s="11"/>
      <c r="G235" s="11"/>
      <c r="H235" s="11"/>
      <c r="I235" s="11"/>
      <c r="J235" s="167"/>
      <c r="K235" s="11"/>
      <c r="L235" s="11"/>
      <c r="M235" s="21"/>
    </row>
    <row r="236" spans="3:13" ht="14.25" customHeight="1">
      <c r="C236" s="21"/>
      <c r="D236" s="11"/>
      <c r="E236" s="11"/>
      <c r="F236" s="11"/>
      <c r="G236" s="11"/>
      <c r="H236" s="11"/>
      <c r="I236" s="11"/>
      <c r="J236" s="167"/>
      <c r="K236" s="11"/>
      <c r="L236" s="11"/>
      <c r="M236" s="11"/>
    </row>
    <row r="237" spans="3:13" ht="14.25" customHeight="1">
      <c r="C237" s="21"/>
      <c r="D237" s="11"/>
      <c r="E237" s="11"/>
      <c r="F237" s="11"/>
      <c r="G237" s="11"/>
      <c r="H237" s="11"/>
      <c r="I237" s="11"/>
      <c r="J237" s="167"/>
      <c r="K237" s="11"/>
      <c r="L237" s="11"/>
      <c r="M237" s="11"/>
    </row>
    <row r="238" spans="3:13" ht="14.25" customHeight="1">
      <c r="C238" s="128"/>
      <c r="D238" s="11"/>
      <c r="E238" s="11"/>
      <c r="F238" s="11"/>
      <c r="G238" s="11"/>
      <c r="H238" s="11"/>
      <c r="I238" s="11"/>
      <c r="J238" s="11"/>
      <c r="K238" s="11"/>
      <c r="L238" s="178"/>
      <c r="M238" s="11"/>
    </row>
    <row r="239" spans="3:13" ht="14.25" customHeight="1">
      <c r="C239" s="21"/>
      <c r="D239" s="11"/>
      <c r="E239" s="11"/>
      <c r="F239" s="11"/>
      <c r="G239" s="11"/>
      <c r="H239" s="11"/>
      <c r="I239" s="11"/>
      <c r="J239" s="167"/>
      <c r="K239" s="11"/>
      <c r="L239" s="11"/>
      <c r="M239" s="11"/>
    </row>
    <row r="240" spans="3:13" ht="14.25" customHeight="1">
      <c r="C240" s="21"/>
      <c r="D240" s="179"/>
      <c r="E240" s="11"/>
      <c r="F240" s="11"/>
      <c r="G240" s="11"/>
      <c r="H240" s="11"/>
      <c r="I240" s="11"/>
      <c r="J240" s="167"/>
      <c r="K240" s="11"/>
      <c r="L240" s="11"/>
      <c r="M240" s="11"/>
    </row>
    <row r="241" spans="3:13" ht="14.25" customHeight="1">
      <c r="C241" s="21"/>
      <c r="D241" s="179"/>
      <c r="E241" s="11"/>
      <c r="F241" s="11"/>
      <c r="G241" s="11"/>
      <c r="H241" s="11"/>
      <c r="I241" s="11"/>
      <c r="J241" s="167"/>
      <c r="K241" s="11"/>
      <c r="L241" s="11"/>
      <c r="M241" s="11"/>
    </row>
    <row r="242" spans="3:13" ht="14.25" customHeight="1">
      <c r="C242" s="11"/>
      <c r="D242" s="179"/>
      <c r="E242" s="11"/>
      <c r="F242" s="11"/>
      <c r="G242" s="11"/>
      <c r="H242" s="11"/>
      <c r="I242" s="11"/>
      <c r="J242" s="167"/>
      <c r="K242" s="11"/>
      <c r="L242" s="11"/>
      <c r="M242" s="11"/>
    </row>
    <row r="243" spans="3:13" ht="14.25" customHeight="1">
      <c r="C243" s="11"/>
      <c r="D243" s="179"/>
      <c r="E243" s="11"/>
      <c r="F243" s="11"/>
      <c r="G243" s="11"/>
      <c r="H243" s="11"/>
      <c r="I243" s="11"/>
      <c r="J243" s="167"/>
      <c r="K243" s="11"/>
      <c r="L243" s="11"/>
      <c r="M243" s="11"/>
    </row>
    <row r="244" spans="3:13" ht="14.25" customHeight="1">
      <c r="C244" s="11"/>
      <c r="D244" s="179"/>
      <c r="E244" s="11"/>
      <c r="F244" s="11"/>
      <c r="G244" s="11"/>
      <c r="H244" s="11"/>
      <c r="I244" s="11"/>
      <c r="J244" s="167"/>
      <c r="K244" s="11"/>
      <c r="L244" s="11"/>
      <c r="M244" s="11"/>
    </row>
    <row r="245" spans="3:13" ht="14.25" customHeight="1">
      <c r="C245" s="11"/>
      <c r="D245" s="179"/>
      <c r="E245" s="11"/>
      <c r="F245" s="11"/>
      <c r="G245" s="11"/>
      <c r="H245" s="11"/>
      <c r="I245" s="11"/>
      <c r="J245" s="167"/>
      <c r="K245" s="11"/>
      <c r="L245" s="11"/>
      <c r="M245" s="11"/>
    </row>
    <row r="246" spans="3:13" ht="14.25" customHeight="1">
      <c r="C246" s="11"/>
      <c r="D246" s="179"/>
      <c r="E246" s="11"/>
      <c r="F246" s="11"/>
      <c r="G246" s="11"/>
      <c r="H246" s="11"/>
      <c r="I246" s="11"/>
      <c r="J246" s="167"/>
      <c r="K246" s="11"/>
      <c r="L246" s="11"/>
      <c r="M246" s="11"/>
    </row>
    <row r="247" spans="3:13" ht="14.25" customHeight="1">
      <c r="C247" s="11"/>
      <c r="D247" s="11"/>
      <c r="E247" s="11"/>
      <c r="F247" s="11"/>
      <c r="G247" s="11"/>
      <c r="H247" s="11"/>
      <c r="I247" s="11"/>
      <c r="J247" s="11"/>
      <c r="K247" s="11"/>
      <c r="L247" s="11"/>
      <c r="M247" s="11"/>
    </row>
    <row r="248" spans="3:13" ht="14.25" customHeight="1">
      <c r="C248" s="11"/>
      <c r="D248" s="11"/>
      <c r="E248" s="11"/>
      <c r="F248" s="11"/>
      <c r="G248" s="11"/>
      <c r="H248" s="11"/>
      <c r="I248" s="11"/>
      <c r="J248" s="11"/>
      <c r="K248" s="11"/>
      <c r="L248" s="11"/>
      <c r="M248" s="11"/>
    </row>
    <row r="249" spans="3:13" ht="14.25" customHeight="1">
      <c r="C249" s="11"/>
      <c r="D249" s="11"/>
      <c r="E249" s="11"/>
      <c r="F249" s="11"/>
      <c r="G249" s="11"/>
      <c r="H249" s="11"/>
      <c r="I249" s="11"/>
      <c r="J249" s="11"/>
      <c r="K249" s="11"/>
      <c r="L249" s="11"/>
      <c r="M249" s="11"/>
    </row>
    <row r="250" spans="3:13" ht="14.25" customHeight="1">
      <c r="C250" s="11"/>
      <c r="D250" s="11"/>
      <c r="E250" s="11"/>
      <c r="F250" s="11"/>
      <c r="G250" s="11"/>
      <c r="H250" s="11"/>
      <c r="I250" s="11"/>
      <c r="J250" s="11"/>
      <c r="K250" s="11"/>
      <c r="L250" s="11"/>
      <c r="M250" s="11"/>
    </row>
    <row r="251" spans="3:13" ht="14.25" customHeight="1">
      <c r="C251" s="11"/>
      <c r="D251" s="11"/>
      <c r="E251" s="11"/>
      <c r="F251" s="11"/>
      <c r="G251" s="11"/>
      <c r="H251" s="11"/>
      <c r="I251" s="11"/>
      <c r="J251" s="11"/>
      <c r="K251" s="11"/>
      <c r="L251" s="11"/>
      <c r="M251" s="11"/>
    </row>
    <row r="252" spans="3:13" ht="14.25" customHeight="1">
      <c r="C252" s="21"/>
      <c r="D252" s="11"/>
      <c r="E252" s="11"/>
      <c r="F252" s="11"/>
      <c r="G252" s="11"/>
      <c r="H252" s="11"/>
      <c r="I252" s="11"/>
      <c r="J252" s="11"/>
      <c r="K252" s="11"/>
      <c r="L252" s="11"/>
      <c r="M252" s="11"/>
    </row>
    <row r="253" spans="3:13" ht="14.25" customHeight="1">
      <c r="C253" s="11"/>
      <c r="D253" s="11"/>
      <c r="E253" s="11"/>
      <c r="F253" s="11"/>
      <c r="G253" s="11"/>
      <c r="H253" s="11"/>
      <c r="I253" s="11"/>
      <c r="J253" s="11"/>
      <c r="K253" s="11"/>
      <c r="L253" s="11"/>
      <c r="M253" s="11"/>
    </row>
    <row r="254" spans="3:13" ht="14.25" customHeight="1">
      <c r="C254" s="11"/>
      <c r="D254" s="11"/>
      <c r="E254" s="11"/>
      <c r="F254" s="11"/>
      <c r="G254" s="11"/>
      <c r="H254" s="11"/>
      <c r="I254" s="11"/>
      <c r="J254" s="11"/>
      <c r="K254" s="11"/>
      <c r="L254" s="11"/>
      <c r="M254" s="11"/>
    </row>
    <row r="255" spans="3:13" ht="14.25" customHeight="1">
      <c r="C255" s="11"/>
      <c r="D255" s="11"/>
      <c r="E255" s="11"/>
      <c r="F255" s="11"/>
      <c r="G255" s="11"/>
      <c r="H255" s="11"/>
      <c r="I255" s="11"/>
      <c r="J255" s="11"/>
      <c r="K255" s="11"/>
      <c r="L255" s="11"/>
      <c r="M255" s="11"/>
    </row>
    <row r="256" spans="3:13" ht="14.25" customHeight="1">
      <c r="C256" s="11"/>
      <c r="D256" s="11"/>
      <c r="E256" s="11"/>
      <c r="F256" s="11"/>
      <c r="G256" s="11"/>
      <c r="H256" s="11"/>
      <c r="I256" s="11"/>
      <c r="J256" s="11"/>
      <c r="K256" s="11"/>
      <c r="L256" s="11"/>
      <c r="M256" s="11"/>
    </row>
    <row r="257" spans="3:13" ht="14.25" customHeight="1">
      <c r="C257" s="11"/>
      <c r="D257" s="11"/>
      <c r="E257" s="11"/>
      <c r="F257" s="11"/>
      <c r="G257" s="11"/>
      <c r="H257" s="11"/>
      <c r="I257" s="11"/>
      <c r="J257" s="11"/>
      <c r="K257" s="11"/>
      <c r="L257" s="11"/>
      <c r="M257" s="11"/>
    </row>
    <row r="258" spans="3:13" ht="14.25" customHeight="1">
      <c r="C258" s="11"/>
      <c r="D258" s="11"/>
      <c r="E258" s="11"/>
      <c r="F258" s="11"/>
      <c r="G258" s="11"/>
      <c r="H258" s="11"/>
      <c r="I258" s="11"/>
      <c r="J258" s="11"/>
      <c r="K258" s="11"/>
      <c r="L258" s="11"/>
      <c r="M258" s="11"/>
    </row>
    <row r="259" spans="3:13" ht="14.25" customHeight="1">
      <c r="C259" s="11"/>
      <c r="D259" s="11"/>
      <c r="E259" s="11"/>
      <c r="F259" s="11"/>
      <c r="G259" s="11"/>
      <c r="H259" s="11"/>
      <c r="I259" s="11"/>
      <c r="J259" s="11"/>
      <c r="K259" s="11"/>
      <c r="L259" s="11"/>
      <c r="M259" s="11"/>
    </row>
    <row r="260" spans="3:13" ht="14.25" customHeight="1">
      <c r="C260" s="11"/>
      <c r="D260" s="11"/>
      <c r="E260" s="11"/>
      <c r="F260" s="11"/>
      <c r="G260" s="11"/>
      <c r="H260" s="11"/>
      <c r="I260" s="11"/>
      <c r="J260" s="11"/>
      <c r="K260" s="11"/>
      <c r="L260" s="11"/>
      <c r="M260" s="11"/>
    </row>
    <row r="261" spans="3:13" ht="14.25" customHeight="1">
      <c r="C261" s="11"/>
      <c r="D261" s="11"/>
      <c r="E261" s="11"/>
      <c r="F261" s="11"/>
      <c r="G261" s="11"/>
      <c r="H261" s="11"/>
      <c r="I261" s="11"/>
      <c r="J261" s="11"/>
      <c r="K261" s="11"/>
      <c r="L261" s="11"/>
      <c r="M261" s="11"/>
    </row>
    <row r="262" spans="3:13" ht="14.25" customHeight="1">
      <c r="C262" s="11"/>
      <c r="D262" s="11"/>
      <c r="E262" s="11"/>
      <c r="F262" s="11"/>
      <c r="G262" s="11"/>
      <c r="H262" s="11"/>
      <c r="I262" s="11"/>
      <c r="J262" s="11"/>
      <c r="K262" s="11"/>
      <c r="L262" s="11"/>
      <c r="M262" s="11"/>
    </row>
    <row r="263" spans="3:13" ht="14.25" customHeight="1">
      <c r="C263" s="11"/>
      <c r="D263" s="11"/>
      <c r="E263" s="11"/>
      <c r="F263" s="11"/>
      <c r="G263" s="11"/>
      <c r="H263" s="11"/>
      <c r="I263" s="11"/>
      <c r="J263" s="11"/>
      <c r="K263" s="11"/>
      <c r="L263" s="11"/>
      <c r="M263" s="11"/>
    </row>
    <row r="264" spans="3:13" ht="14.25" customHeight="1">
      <c r="C264" s="11"/>
      <c r="D264" s="11"/>
      <c r="E264" s="11"/>
      <c r="F264" s="11"/>
      <c r="G264" s="11"/>
      <c r="H264" s="11"/>
      <c r="I264" s="11"/>
      <c r="J264" s="11"/>
      <c r="K264" s="11"/>
      <c r="L264" s="11"/>
      <c r="M264" s="11"/>
    </row>
    <row r="265" spans="3:13" ht="14.25" customHeight="1">
      <c r="C265" s="11"/>
      <c r="D265" s="11"/>
      <c r="E265" s="11"/>
      <c r="F265" s="11"/>
      <c r="G265" s="11"/>
      <c r="H265" s="11"/>
      <c r="I265" s="11"/>
      <c r="J265" s="11"/>
      <c r="K265" s="11"/>
      <c r="L265" s="11"/>
      <c r="M265" s="11"/>
    </row>
    <row r="266" spans="3:13" ht="14.25" customHeight="1">
      <c r="C266" s="11"/>
      <c r="D266" s="11"/>
      <c r="E266" s="11"/>
      <c r="F266" s="11"/>
      <c r="G266" s="11"/>
      <c r="H266" s="11"/>
      <c r="I266" s="11"/>
      <c r="J266" s="11"/>
      <c r="K266" s="11"/>
      <c r="L266" s="11"/>
      <c r="M266" s="11"/>
    </row>
    <row r="267" spans="3:13" ht="14.25" customHeight="1">
      <c r="C267" s="11"/>
      <c r="D267" s="11"/>
      <c r="E267" s="11"/>
      <c r="F267" s="11"/>
      <c r="G267" s="11"/>
      <c r="H267" s="11"/>
      <c r="I267" s="11"/>
      <c r="J267" s="11"/>
      <c r="K267" s="11"/>
      <c r="L267" s="11"/>
      <c r="M267" s="11"/>
    </row>
    <row r="268" spans="3:13" ht="14.25" customHeight="1">
      <c r="C268" s="11"/>
      <c r="D268" s="11"/>
      <c r="E268" s="11"/>
      <c r="F268" s="11"/>
      <c r="G268" s="11"/>
      <c r="H268" s="11"/>
      <c r="I268" s="11"/>
      <c r="J268" s="11"/>
      <c r="K268" s="11"/>
      <c r="L268" s="11"/>
      <c r="M268" s="11"/>
    </row>
    <row r="269" spans="3:13" ht="14.25" customHeight="1">
      <c r="C269" s="11"/>
      <c r="D269" s="11"/>
      <c r="E269" s="11"/>
      <c r="F269" s="11"/>
      <c r="G269" s="11"/>
      <c r="H269" s="11"/>
      <c r="I269" s="11"/>
      <c r="J269" s="11"/>
      <c r="K269" s="11"/>
      <c r="L269" s="11"/>
      <c r="M269" s="11"/>
    </row>
    <row r="270" spans="3:13" ht="14.25" customHeight="1">
      <c r="C270" s="11"/>
      <c r="D270" s="11"/>
      <c r="E270" s="11"/>
      <c r="F270" s="11"/>
      <c r="G270" s="11"/>
      <c r="H270" s="11"/>
      <c r="I270" s="11"/>
      <c r="J270" s="11"/>
      <c r="K270" s="11"/>
      <c r="L270" s="11"/>
      <c r="M270" s="11"/>
    </row>
    <row r="271" spans="3:13" ht="14.25" customHeight="1">
      <c r="C271" s="11"/>
      <c r="D271" s="11"/>
      <c r="E271" s="11"/>
      <c r="F271" s="11"/>
      <c r="G271" s="11"/>
      <c r="H271" s="11"/>
      <c r="I271" s="11"/>
      <c r="J271" s="11"/>
      <c r="K271" s="11"/>
      <c r="L271" s="11"/>
      <c r="M271" s="11"/>
    </row>
    <row r="272" spans="3:13" ht="14.25" customHeight="1">
      <c r="C272" s="11"/>
      <c r="D272" s="11"/>
      <c r="E272" s="11"/>
      <c r="F272" s="11"/>
      <c r="G272" s="11"/>
      <c r="H272" s="11"/>
      <c r="I272" s="11"/>
      <c r="J272" s="11"/>
      <c r="K272" s="11"/>
      <c r="L272" s="11"/>
      <c r="M272" s="11"/>
    </row>
    <row r="273" spans="3:13" ht="14.25" customHeight="1">
      <c r="C273" s="11"/>
      <c r="D273" s="11"/>
      <c r="E273" s="11"/>
      <c r="F273" s="11"/>
      <c r="G273" s="11"/>
      <c r="H273" s="11"/>
      <c r="I273" s="11"/>
      <c r="J273" s="11"/>
      <c r="K273" s="11"/>
      <c r="L273" s="11"/>
      <c r="M273" s="11"/>
    </row>
    <row r="274" spans="3:13" ht="14.25" customHeight="1">
      <c r="C274" s="11"/>
      <c r="D274" s="11"/>
      <c r="E274" s="11"/>
      <c r="F274" s="11"/>
      <c r="G274" s="11"/>
      <c r="H274" s="11"/>
      <c r="I274" s="11"/>
      <c r="J274" s="11"/>
      <c r="K274" s="11"/>
      <c r="L274" s="11"/>
      <c r="M274" s="11"/>
    </row>
    <row r="275" spans="3:13" ht="14.25" customHeight="1">
      <c r="C275" s="11"/>
      <c r="D275" s="11"/>
      <c r="E275" s="11"/>
      <c r="F275" s="11"/>
      <c r="G275" s="11"/>
      <c r="H275" s="11"/>
      <c r="I275" s="11"/>
      <c r="J275" s="11"/>
      <c r="K275" s="11"/>
      <c r="L275" s="11"/>
      <c r="M275" s="11"/>
    </row>
    <row r="276" spans="3:13" ht="14.25" customHeight="1">
      <c r="C276" s="11"/>
      <c r="D276" s="11"/>
      <c r="E276" s="11"/>
      <c r="F276" s="11"/>
      <c r="G276" s="11"/>
      <c r="H276" s="11"/>
      <c r="I276" s="11"/>
      <c r="J276" s="11"/>
      <c r="K276" s="11"/>
      <c r="L276" s="11"/>
      <c r="M276" s="11"/>
    </row>
    <row r="277" spans="3:13" ht="14.25" customHeight="1">
      <c r="C277" s="11"/>
      <c r="D277" s="11"/>
      <c r="E277" s="11"/>
      <c r="F277" s="11"/>
      <c r="G277" s="11"/>
      <c r="H277" s="11"/>
      <c r="I277" s="11"/>
      <c r="J277" s="11"/>
      <c r="K277" s="11"/>
      <c r="L277" s="11"/>
      <c r="M277" s="11"/>
    </row>
    <row r="278" spans="3:13" ht="14.25" customHeight="1">
      <c r="C278" s="11"/>
      <c r="D278" s="11"/>
      <c r="E278" s="11"/>
      <c r="F278" s="11"/>
      <c r="G278" s="11"/>
      <c r="H278" s="11"/>
      <c r="I278" s="11"/>
      <c r="J278" s="11"/>
      <c r="K278" s="11"/>
      <c r="L278" s="11"/>
      <c r="M278" s="11"/>
    </row>
    <row r="279" spans="3:13" ht="14.25" customHeight="1">
      <c r="C279" s="11"/>
      <c r="D279" s="11"/>
      <c r="E279" s="11"/>
      <c r="F279" s="11"/>
      <c r="G279" s="11"/>
      <c r="H279" s="11"/>
      <c r="I279" s="11"/>
      <c r="J279" s="11"/>
      <c r="K279" s="11"/>
      <c r="L279" s="11"/>
      <c r="M279" s="11"/>
    </row>
    <row r="280" spans="3:13" ht="14.25" customHeight="1">
      <c r="C280" s="11"/>
      <c r="D280" s="11"/>
      <c r="E280" s="11"/>
      <c r="F280" s="11"/>
      <c r="G280" s="11"/>
      <c r="H280" s="11"/>
      <c r="I280" s="11"/>
      <c r="J280" s="11"/>
      <c r="K280" s="11"/>
      <c r="L280" s="11"/>
      <c r="M280" s="11"/>
    </row>
    <row r="281" spans="3:13" ht="14.25" customHeight="1">
      <c r="C281" s="11"/>
      <c r="D281" s="11"/>
      <c r="E281" s="11"/>
      <c r="F281" s="11"/>
      <c r="G281" s="11"/>
      <c r="H281" s="11"/>
      <c r="I281" s="11"/>
      <c r="J281" s="11"/>
      <c r="K281" s="11"/>
      <c r="L281" s="11"/>
      <c r="M281" s="11"/>
    </row>
    <row r="282" spans="3:13" ht="14.25" customHeight="1">
      <c r="C282" s="11"/>
      <c r="D282" s="11"/>
      <c r="E282" s="11"/>
      <c r="F282" s="11"/>
      <c r="G282" s="11"/>
      <c r="H282" s="11"/>
      <c r="I282" s="11"/>
      <c r="J282" s="11"/>
      <c r="K282" s="11"/>
      <c r="L282" s="11"/>
      <c r="M282" s="11"/>
    </row>
    <row r="283" spans="3:13" ht="14.25" customHeight="1">
      <c r="C283" s="11"/>
      <c r="D283" s="11"/>
      <c r="E283" s="11"/>
      <c r="F283" s="11"/>
      <c r="G283" s="11"/>
      <c r="H283" s="11"/>
      <c r="I283" s="11"/>
      <c r="J283" s="11"/>
      <c r="K283" s="11"/>
      <c r="L283" s="11"/>
      <c r="M283" s="11"/>
    </row>
    <row r="284" spans="3:13" ht="14.25" customHeight="1">
      <c r="C284" s="11"/>
      <c r="D284" s="11"/>
      <c r="E284" s="11"/>
      <c r="F284" s="11"/>
      <c r="G284" s="11"/>
      <c r="H284" s="11"/>
      <c r="I284" s="11"/>
      <c r="J284" s="11"/>
      <c r="K284" s="11"/>
      <c r="L284" s="11"/>
      <c r="M284" s="11"/>
    </row>
    <row r="285" spans="3:13" ht="14.25" customHeight="1">
      <c r="C285" s="11"/>
      <c r="D285" s="11"/>
      <c r="E285" s="11"/>
      <c r="F285" s="11"/>
      <c r="G285" s="11"/>
      <c r="H285" s="11"/>
      <c r="I285" s="11"/>
      <c r="J285" s="11"/>
      <c r="K285" s="11"/>
      <c r="L285" s="11"/>
      <c r="M285" s="11"/>
    </row>
    <row r="286" spans="3:13" ht="14.25" customHeight="1">
      <c r="C286" s="11"/>
      <c r="D286" s="11"/>
      <c r="E286" s="11"/>
      <c r="F286" s="11"/>
      <c r="G286" s="11"/>
      <c r="H286" s="11"/>
      <c r="I286" s="11"/>
      <c r="J286" s="11"/>
      <c r="K286" s="11"/>
      <c r="L286" s="11"/>
      <c r="M286" s="11"/>
    </row>
    <row r="287" spans="3:13" ht="14.25" customHeight="1">
      <c r="C287" s="11"/>
      <c r="D287" s="11"/>
      <c r="E287" s="11"/>
      <c r="F287" s="11"/>
      <c r="G287" s="11"/>
      <c r="H287" s="11"/>
      <c r="I287" s="11"/>
      <c r="J287" s="11"/>
      <c r="K287" s="11"/>
      <c r="L287" s="11"/>
      <c r="M287" s="11"/>
    </row>
    <row r="288" spans="3:13" ht="14.25" customHeight="1">
      <c r="C288" s="11"/>
      <c r="D288" s="11"/>
      <c r="E288" s="11"/>
      <c r="F288" s="11"/>
      <c r="G288" s="11"/>
      <c r="H288" s="11"/>
      <c r="I288" s="11"/>
      <c r="J288" s="11"/>
      <c r="K288" s="11"/>
      <c r="L288" s="11"/>
      <c r="M288" s="11"/>
    </row>
    <row r="289" spans="3:13" ht="14.25" customHeight="1">
      <c r="C289" s="11"/>
      <c r="D289" s="11"/>
      <c r="E289" s="11"/>
      <c r="F289" s="11"/>
      <c r="G289" s="11"/>
      <c r="H289" s="11"/>
      <c r="I289" s="11"/>
      <c r="J289" s="11"/>
      <c r="K289" s="11"/>
      <c r="L289" s="11"/>
      <c r="M289" s="11"/>
    </row>
    <row r="290" spans="3:13" ht="14.25" customHeight="1">
      <c r="C290" s="11"/>
      <c r="D290" s="11"/>
      <c r="E290" s="11"/>
      <c r="F290" s="11"/>
      <c r="G290" s="11"/>
      <c r="H290" s="11"/>
      <c r="I290" s="11"/>
      <c r="J290" s="11"/>
      <c r="K290" s="11"/>
      <c r="L290" s="11"/>
      <c r="M290" s="11"/>
    </row>
    <row r="291" spans="3:13" ht="14.25" customHeight="1">
      <c r="C291" s="11"/>
      <c r="D291" s="11"/>
      <c r="E291" s="11"/>
      <c r="F291" s="11"/>
      <c r="G291" s="11"/>
      <c r="H291" s="11"/>
      <c r="I291" s="11"/>
      <c r="J291" s="11"/>
      <c r="K291" s="11"/>
      <c r="L291" s="11"/>
      <c r="M291" s="11"/>
    </row>
    <row r="292" ht="14.25" customHeight="1">
      <c r="J292" s="11"/>
    </row>
    <row r="293" ht="14.25" customHeight="1">
      <c r="J293" s="11"/>
    </row>
  </sheetData>
  <sheetProtection/>
  <mergeCells count="100">
    <mergeCell ref="A189:L191"/>
    <mergeCell ref="A176:L176"/>
    <mergeCell ref="A178:L180"/>
    <mergeCell ref="A182:L183"/>
    <mergeCell ref="A185:L187"/>
    <mergeCell ref="I168:K168"/>
    <mergeCell ref="I169:K169"/>
    <mergeCell ref="E172:H172"/>
    <mergeCell ref="I172:K172"/>
    <mergeCell ref="I160:K160"/>
    <mergeCell ref="E162:H162"/>
    <mergeCell ref="I162:K162"/>
    <mergeCell ref="C165:L165"/>
    <mergeCell ref="I149:K149"/>
    <mergeCell ref="E155:H155"/>
    <mergeCell ref="I155:K155"/>
    <mergeCell ref="C157:L157"/>
    <mergeCell ref="E143:H143"/>
    <mergeCell ref="I143:K143"/>
    <mergeCell ref="C145:L145"/>
    <mergeCell ref="I148:K148"/>
    <mergeCell ref="E136:H136"/>
    <mergeCell ref="I136:K136"/>
    <mergeCell ref="C138:L138"/>
    <mergeCell ref="I141:K141"/>
    <mergeCell ref="I130:K130"/>
    <mergeCell ref="I131:K131"/>
    <mergeCell ref="I132:K132"/>
    <mergeCell ref="I134:K134"/>
    <mergeCell ref="E122:H122"/>
    <mergeCell ref="I122:K122"/>
    <mergeCell ref="C125:L125"/>
    <mergeCell ref="C127:L127"/>
    <mergeCell ref="C116:L116"/>
    <mergeCell ref="I119:K119"/>
    <mergeCell ref="I120:K120"/>
    <mergeCell ref="I121:K121"/>
    <mergeCell ref="I110:K110"/>
    <mergeCell ref="I111:K111"/>
    <mergeCell ref="E113:H113"/>
    <mergeCell ref="I113:K113"/>
    <mergeCell ref="I103:K103"/>
    <mergeCell ref="E105:H105"/>
    <mergeCell ref="I105:K105"/>
    <mergeCell ref="C107:L107"/>
    <mergeCell ref="I98:K98"/>
    <mergeCell ref="I99:K99"/>
    <mergeCell ref="I100:K100"/>
    <mergeCell ref="I101:K101"/>
    <mergeCell ref="I91:K91"/>
    <mergeCell ref="E93:H93"/>
    <mergeCell ref="I93:K93"/>
    <mergeCell ref="C95:L95"/>
    <mergeCell ref="E85:H85"/>
    <mergeCell ref="I85:K85"/>
    <mergeCell ref="C87:L87"/>
    <mergeCell ref="I90:K90"/>
    <mergeCell ref="E78:H78"/>
    <mergeCell ref="I78:K78"/>
    <mergeCell ref="C80:L80"/>
    <mergeCell ref="I83:K83"/>
    <mergeCell ref="E75:G75"/>
    <mergeCell ref="I75:K75"/>
    <mergeCell ref="E76:G76"/>
    <mergeCell ref="E77:G77"/>
    <mergeCell ref="C71:L71"/>
    <mergeCell ref="E74:G74"/>
    <mergeCell ref="I74:K74"/>
    <mergeCell ref="L64:L65"/>
    <mergeCell ref="C65:H65"/>
    <mergeCell ref="C67:H67"/>
    <mergeCell ref="I67:K67"/>
    <mergeCell ref="D63:H63"/>
    <mergeCell ref="C64:H64"/>
    <mergeCell ref="I64:K65"/>
    <mergeCell ref="D61:H61"/>
    <mergeCell ref="D62:H62"/>
    <mergeCell ref="C69:L69"/>
    <mergeCell ref="C53:H53"/>
    <mergeCell ref="I53:K54"/>
    <mergeCell ref="D59:H59"/>
    <mergeCell ref="D60:H60"/>
    <mergeCell ref="L53:L54"/>
    <mergeCell ref="C54:H54"/>
    <mergeCell ref="C56:L56"/>
    <mergeCell ref="D58:H58"/>
    <mergeCell ref="I58:K58"/>
    <mergeCell ref="C44:L44"/>
    <mergeCell ref="D46:H46"/>
    <mergeCell ref="I46:K46"/>
    <mergeCell ref="A10:A18"/>
    <mergeCell ref="B10:B18"/>
    <mergeCell ref="A19:A23"/>
    <mergeCell ref="B19:B23"/>
    <mergeCell ref="A1:L2"/>
    <mergeCell ref="A8:L8"/>
    <mergeCell ref="A9:B9"/>
    <mergeCell ref="D9:J9"/>
    <mergeCell ref="K9:L9"/>
    <mergeCell ref="A24:B42"/>
  </mergeCells>
  <printOptions/>
  <pageMargins left="0.787401575" right="0.787401575" top="0.984251969" bottom="0.984251969" header="0.492125985" footer="0.492125985"/>
  <pageSetup horizontalDpi="300" verticalDpi="300" orientation="portrait" r:id="rId3"/>
  <ignoredErrors>
    <ignoredError sqref="L24:L25" numberStoredAsText="1"/>
  </ignoredErrors>
  <legacyDrawing r:id="rId2"/>
</worksheet>
</file>

<file path=xl/worksheets/sheet10.xml><?xml version="1.0" encoding="utf-8"?>
<worksheet xmlns="http://schemas.openxmlformats.org/spreadsheetml/2006/main" xmlns:r="http://schemas.openxmlformats.org/officeDocument/2006/relationships">
  <dimension ref="A1:N331"/>
  <sheetViews>
    <sheetView zoomScalePageLayoutView="0" workbookViewId="0" topLeftCell="A1">
      <selection activeCell="L23" sqref="L23"/>
    </sheetView>
  </sheetViews>
  <sheetFormatPr defaultColWidth="8.57421875" defaultRowHeight="14.25" customHeight="1"/>
  <cols>
    <col min="1" max="1" width="2.421875" style="51" customWidth="1"/>
    <col min="2" max="2" width="3.421875" style="51" customWidth="1"/>
    <col min="3" max="4" width="8.7109375" style="51" customWidth="1"/>
    <col min="5" max="5" width="7.140625" style="51" customWidth="1"/>
    <col min="6" max="6" width="10.57421875" style="51" customWidth="1"/>
    <col min="7" max="7" width="34.140625" style="51" customWidth="1"/>
    <col min="8" max="8" width="5.7109375" style="51" customWidth="1"/>
    <col min="9" max="9" width="13.8515625" style="51" bestFit="1" customWidth="1"/>
    <col min="10" max="10" width="14.57421875" style="51" customWidth="1"/>
    <col min="11" max="11" width="16.421875" style="51" customWidth="1"/>
    <col min="12" max="12" width="25.00390625" style="51" customWidth="1"/>
    <col min="13" max="13" width="13.8515625" style="51" hidden="1" customWidth="1"/>
    <col min="14" max="14" width="8.57421875" style="257" hidden="1" customWidth="1"/>
    <col min="15" max="15" width="8.57421875" style="51" customWidth="1"/>
    <col min="16" max="16384" width="8.57421875" style="51" customWidth="1"/>
  </cols>
  <sheetData>
    <row r="1" spans="1:12" ht="14.25" customHeight="1">
      <c r="A1" s="326" t="s">
        <v>368</v>
      </c>
      <c r="B1" s="326"/>
      <c r="C1" s="326"/>
      <c r="D1" s="326"/>
      <c r="E1" s="326"/>
      <c r="F1" s="326"/>
      <c r="G1" s="326"/>
      <c r="H1" s="326"/>
      <c r="I1" s="326"/>
      <c r="J1" s="326"/>
      <c r="K1" s="326"/>
      <c r="L1" s="326"/>
    </row>
    <row r="2" spans="1:12" ht="14.25" customHeight="1">
      <c r="A2" s="326"/>
      <c r="B2" s="326"/>
      <c r="C2" s="326"/>
      <c r="D2" s="326"/>
      <c r="E2" s="326"/>
      <c r="F2" s="326"/>
      <c r="G2" s="326"/>
      <c r="H2" s="326"/>
      <c r="I2" s="326"/>
      <c r="J2" s="326"/>
      <c r="K2" s="326"/>
      <c r="L2" s="326"/>
    </row>
    <row r="3" ht="14.25" customHeight="1" thickBot="1"/>
    <row r="4" spans="6:12" ht="14.25" customHeight="1" thickBot="1">
      <c r="F4" s="1" t="s">
        <v>33</v>
      </c>
      <c r="G4" s="2"/>
      <c r="H4" s="3"/>
      <c r="I4" s="53"/>
      <c r="J4" s="4"/>
      <c r="K4" s="5" t="s">
        <v>515</v>
      </c>
      <c r="L4" s="6"/>
    </row>
    <row r="5" spans="6:12" ht="14.25" customHeight="1" thickBot="1">
      <c r="F5" s="28" t="s">
        <v>131</v>
      </c>
      <c r="G5" s="4"/>
      <c r="H5" s="29"/>
      <c r="I5" s="53"/>
      <c r="J5" s="204"/>
      <c r="K5" s="5" t="s">
        <v>458</v>
      </c>
      <c r="L5" s="6"/>
    </row>
    <row r="6" spans="6:12" ht="14.25" customHeight="1" thickBot="1">
      <c r="F6" s="28" t="s">
        <v>34</v>
      </c>
      <c r="G6" s="4"/>
      <c r="H6" s="29"/>
      <c r="I6" s="53"/>
      <c r="J6" s="7"/>
      <c r="K6" s="8">
        <v>8712</v>
      </c>
      <c r="L6" s="6"/>
    </row>
    <row r="7" spans="6:12" ht="14.25" customHeight="1" thickBot="1">
      <c r="F7" s="54" t="s">
        <v>35</v>
      </c>
      <c r="G7" s="55"/>
      <c r="H7" s="56"/>
      <c r="I7" s="53"/>
      <c r="J7" s="57"/>
      <c r="K7" s="58" t="s">
        <v>553</v>
      </c>
      <c r="L7" s="59"/>
    </row>
    <row r="8" spans="6:12" ht="12.75" customHeight="1">
      <c r="F8" s="62"/>
      <c r="G8" s="62"/>
      <c r="H8" s="62"/>
      <c r="I8" s="59"/>
      <c r="J8" s="59"/>
      <c r="K8" s="59"/>
      <c r="L8" s="59"/>
    </row>
    <row r="9" spans="3:14" s="64" customFormat="1" ht="13.5" thickBot="1">
      <c r="C9" s="506" t="s">
        <v>36</v>
      </c>
      <c r="D9" s="506"/>
      <c r="E9" s="506"/>
      <c r="F9" s="506"/>
      <c r="G9" s="506"/>
      <c r="H9" s="506"/>
      <c r="I9" s="506"/>
      <c r="J9" s="506"/>
      <c r="K9" s="506"/>
      <c r="L9" s="506"/>
      <c r="N9" s="260"/>
    </row>
    <row r="10" spans="1:14" s="66" customFormat="1" ht="17.25" customHeight="1" thickBot="1">
      <c r="A10" s="328"/>
      <c r="B10" s="329"/>
      <c r="C10" s="65" t="s">
        <v>37</v>
      </c>
      <c r="D10" s="330" t="s">
        <v>38</v>
      </c>
      <c r="E10" s="331"/>
      <c r="F10" s="331"/>
      <c r="G10" s="331"/>
      <c r="H10" s="331"/>
      <c r="I10" s="331"/>
      <c r="J10" s="332"/>
      <c r="K10" s="331" t="s">
        <v>39</v>
      </c>
      <c r="L10" s="332"/>
      <c r="N10" s="261"/>
    </row>
    <row r="11" spans="1:14" ht="13.5" thickBot="1">
      <c r="A11" s="442" t="s">
        <v>132</v>
      </c>
      <c r="B11" s="454"/>
      <c r="C11" s="9">
        <v>1</v>
      </c>
      <c r="D11" s="45" t="s">
        <v>40</v>
      </c>
      <c r="E11" s="46"/>
      <c r="F11" s="46"/>
      <c r="G11" s="46"/>
      <c r="H11" s="46"/>
      <c r="I11" s="67"/>
      <c r="J11" s="67"/>
      <c r="K11" s="68" t="s">
        <v>160</v>
      </c>
      <c r="L11" s="256">
        <v>359856</v>
      </c>
      <c r="M11" s="44">
        <v>174000</v>
      </c>
      <c r="N11" s="257">
        <f aca="true" t="shared" si="0" ref="N11:N18">L11/M11-1</f>
        <v>1.068137931034483</v>
      </c>
    </row>
    <row r="12" spans="1:14" ht="13.5" thickBot="1">
      <c r="A12" s="444"/>
      <c r="B12" s="455"/>
      <c r="C12" s="9">
        <v>2</v>
      </c>
      <c r="D12" s="47" t="s">
        <v>41</v>
      </c>
      <c r="E12" s="48"/>
      <c r="F12" s="48"/>
      <c r="G12" s="48"/>
      <c r="H12" s="48"/>
      <c r="I12" s="67"/>
      <c r="J12" s="67"/>
      <c r="K12" s="70" t="s">
        <v>160</v>
      </c>
      <c r="L12" s="71">
        <f>SUM(L13:L15)</f>
        <v>2856.7</v>
      </c>
      <c r="N12" s="257" t="e">
        <f t="shared" si="0"/>
        <v>#DIV/0!</v>
      </c>
    </row>
    <row r="13" spans="1:14" ht="13.5" thickBot="1">
      <c r="A13" s="444"/>
      <c r="B13" s="455"/>
      <c r="C13" s="9">
        <v>3</v>
      </c>
      <c r="D13" s="47" t="s">
        <v>42</v>
      </c>
      <c r="E13" s="48"/>
      <c r="F13" s="48"/>
      <c r="G13" s="48"/>
      <c r="H13" s="48"/>
      <c r="I13" s="67"/>
      <c r="J13" s="67"/>
      <c r="K13" s="70" t="s">
        <v>160</v>
      </c>
      <c r="L13" s="256">
        <v>2856.7</v>
      </c>
      <c r="M13" s="256">
        <v>899</v>
      </c>
      <c r="N13" s="257">
        <f t="shared" si="0"/>
        <v>2.1776418242491657</v>
      </c>
    </row>
    <row r="14" spans="1:14" ht="13.5" thickBot="1">
      <c r="A14" s="444"/>
      <c r="B14" s="455"/>
      <c r="C14" s="9">
        <v>4</v>
      </c>
      <c r="D14" s="47" t="s">
        <v>43</v>
      </c>
      <c r="E14" s="48"/>
      <c r="F14" s="48"/>
      <c r="G14" s="48"/>
      <c r="H14" s="48"/>
      <c r="I14" s="67"/>
      <c r="J14" s="67"/>
      <c r="K14" s="70" t="s">
        <v>160</v>
      </c>
      <c r="L14" s="44">
        <v>0</v>
      </c>
      <c r="M14" s="44">
        <v>53.25</v>
      </c>
      <c r="N14" s="257">
        <f t="shared" si="0"/>
        <v>-1</v>
      </c>
    </row>
    <row r="15" spans="1:14" ht="13.5" thickBot="1">
      <c r="A15" s="444"/>
      <c r="B15" s="455"/>
      <c r="C15" s="9">
        <v>5</v>
      </c>
      <c r="D15" s="47" t="s">
        <v>133</v>
      </c>
      <c r="E15" s="48"/>
      <c r="F15" s="48"/>
      <c r="G15" s="48"/>
      <c r="H15" s="48"/>
      <c r="I15" s="67"/>
      <c r="J15" s="67"/>
      <c r="K15" s="70" t="s">
        <v>160</v>
      </c>
      <c r="L15" s="256">
        <v>0</v>
      </c>
      <c r="M15" s="256">
        <v>21.7</v>
      </c>
      <c r="N15" s="257">
        <f t="shared" si="0"/>
        <v>-1</v>
      </c>
    </row>
    <row r="16" spans="1:14" ht="13.5" thickBot="1">
      <c r="A16" s="444"/>
      <c r="B16" s="455"/>
      <c r="C16" s="9">
        <v>6</v>
      </c>
      <c r="D16" s="47" t="s">
        <v>134</v>
      </c>
      <c r="E16" s="48"/>
      <c r="F16" s="48"/>
      <c r="G16" s="48"/>
      <c r="H16" s="48"/>
      <c r="I16" s="67"/>
      <c r="J16" s="67"/>
      <c r="K16" s="70" t="s">
        <v>160</v>
      </c>
      <c r="L16" s="44">
        <v>36731.21</v>
      </c>
      <c r="M16" s="44">
        <v>16200</v>
      </c>
      <c r="N16" s="257">
        <f t="shared" si="0"/>
        <v>1.2673586419753087</v>
      </c>
    </row>
    <row r="17" spans="1:14" ht="13.5" thickBot="1">
      <c r="A17" s="444"/>
      <c r="B17" s="455"/>
      <c r="C17" s="9">
        <v>7</v>
      </c>
      <c r="D17" s="49" t="s">
        <v>205</v>
      </c>
      <c r="E17" s="50"/>
      <c r="F17" s="50"/>
      <c r="G17" s="50"/>
      <c r="H17" s="50"/>
      <c r="I17" s="67"/>
      <c r="J17" s="67"/>
      <c r="K17" s="70" t="s">
        <v>160</v>
      </c>
      <c r="L17" s="44">
        <v>1198.55</v>
      </c>
      <c r="M17" s="44">
        <v>800</v>
      </c>
      <c r="N17" s="257">
        <f t="shared" si="0"/>
        <v>0.4981875</v>
      </c>
    </row>
    <row r="18" spans="1:14" ht="13.5" thickBot="1">
      <c r="A18" s="444"/>
      <c r="B18" s="455"/>
      <c r="C18" s="9">
        <v>8</v>
      </c>
      <c r="D18" s="49" t="s">
        <v>44</v>
      </c>
      <c r="E18" s="50"/>
      <c r="F18" s="50"/>
      <c r="G18" s="50"/>
      <c r="H18" s="50"/>
      <c r="I18" s="67"/>
      <c r="J18" s="67"/>
      <c r="K18" s="70" t="s">
        <v>160</v>
      </c>
      <c r="L18" s="44">
        <v>714.8</v>
      </c>
      <c r="M18" s="256">
        <v>167.25</v>
      </c>
      <c r="N18" s="257">
        <f t="shared" si="0"/>
        <v>3.273841554559043</v>
      </c>
    </row>
    <row r="19" spans="1:13" ht="13.5" thickBot="1">
      <c r="A19" s="444"/>
      <c r="B19" s="455"/>
      <c r="C19" s="9">
        <v>9</v>
      </c>
      <c r="D19" s="49" t="s">
        <v>45</v>
      </c>
      <c r="E19" s="50"/>
      <c r="F19" s="50"/>
      <c r="G19" s="50"/>
      <c r="H19" s="50"/>
      <c r="I19" s="67"/>
      <c r="J19" s="67"/>
      <c r="K19" s="70" t="s">
        <v>160</v>
      </c>
      <c r="L19" s="319">
        <v>5.83</v>
      </c>
      <c r="M19" s="184">
        <v>1.866</v>
      </c>
    </row>
    <row r="20" spans="1:13" ht="13.5" thickBot="1">
      <c r="A20" s="444"/>
      <c r="B20" s="455"/>
      <c r="C20" s="9" t="s">
        <v>541</v>
      </c>
      <c r="D20" s="49" t="s">
        <v>526</v>
      </c>
      <c r="E20" s="50"/>
      <c r="F20" s="50"/>
      <c r="G20" s="50"/>
      <c r="H20" s="50"/>
      <c r="I20" s="67"/>
      <c r="J20" s="67"/>
      <c r="K20" s="70" t="s">
        <v>160</v>
      </c>
      <c r="L20" s="320">
        <v>3.093</v>
      </c>
      <c r="M20" s="184"/>
    </row>
    <row r="21" spans="1:13" ht="13.5" thickBot="1">
      <c r="A21" s="444"/>
      <c r="B21" s="455"/>
      <c r="C21" s="9">
        <v>10</v>
      </c>
      <c r="D21" s="49" t="s">
        <v>46</v>
      </c>
      <c r="E21" s="50"/>
      <c r="F21" s="50"/>
      <c r="G21" s="50"/>
      <c r="H21" s="50"/>
      <c r="I21" s="67"/>
      <c r="J21" s="67"/>
      <c r="K21" s="70" t="s">
        <v>160</v>
      </c>
      <c r="L21" s="44">
        <v>26.08</v>
      </c>
      <c r="M21" s="44">
        <v>6.7</v>
      </c>
    </row>
    <row r="22" spans="1:13" ht="13.5" thickBot="1">
      <c r="A22" s="444"/>
      <c r="B22" s="455"/>
      <c r="C22" s="9">
        <v>11</v>
      </c>
      <c r="D22" s="49" t="s">
        <v>47</v>
      </c>
      <c r="E22" s="50"/>
      <c r="F22" s="50"/>
      <c r="G22" s="50"/>
      <c r="H22" s="50"/>
      <c r="I22" s="67"/>
      <c r="J22" s="67"/>
      <c r="K22" s="70" t="s">
        <v>160</v>
      </c>
      <c r="L22" s="44">
        <v>35.12</v>
      </c>
      <c r="M22" s="44">
        <v>10.45</v>
      </c>
    </row>
    <row r="23" spans="1:13" ht="13.5" thickBot="1">
      <c r="A23" s="446"/>
      <c r="B23" s="456"/>
      <c r="C23" s="9">
        <v>12</v>
      </c>
      <c r="D23" s="49" t="s">
        <v>48</v>
      </c>
      <c r="E23" s="50"/>
      <c r="F23" s="50"/>
      <c r="G23" s="50"/>
      <c r="H23" s="50"/>
      <c r="I23" s="67"/>
      <c r="J23" s="67"/>
      <c r="K23" s="70" t="s">
        <v>160</v>
      </c>
      <c r="L23" s="44">
        <v>446.82667236510827</v>
      </c>
      <c r="M23" s="44">
        <v>97</v>
      </c>
    </row>
    <row r="24" spans="1:12" ht="21" customHeight="1" thickBot="1">
      <c r="A24" s="448" t="s">
        <v>427</v>
      </c>
      <c r="B24" s="449"/>
      <c r="C24" s="9">
        <v>13</v>
      </c>
      <c r="D24" s="49" t="s">
        <v>51</v>
      </c>
      <c r="E24" s="50"/>
      <c r="F24" s="50"/>
      <c r="G24" s="50"/>
      <c r="H24" s="50"/>
      <c r="I24" s="67"/>
      <c r="J24" s="67"/>
      <c r="K24" s="70" t="s">
        <v>160</v>
      </c>
      <c r="L24" s="44">
        <v>0</v>
      </c>
    </row>
    <row r="25" spans="1:12" ht="21" customHeight="1" thickBot="1">
      <c r="A25" s="450"/>
      <c r="B25" s="451"/>
      <c r="C25" s="9">
        <v>14</v>
      </c>
      <c r="D25" s="74" t="s">
        <v>52</v>
      </c>
      <c r="E25" s="75"/>
      <c r="F25" s="75"/>
      <c r="G25" s="75"/>
      <c r="H25" s="75"/>
      <c r="I25" s="67"/>
      <c r="J25" s="67"/>
      <c r="K25" s="70" t="s">
        <v>160</v>
      </c>
      <c r="L25" s="44">
        <v>144.46</v>
      </c>
    </row>
    <row r="26" spans="1:13" ht="21" customHeight="1" thickBot="1">
      <c r="A26" s="450"/>
      <c r="B26" s="451"/>
      <c r="C26" s="9">
        <v>15</v>
      </c>
      <c r="D26" s="49" t="s">
        <v>53</v>
      </c>
      <c r="E26" s="50"/>
      <c r="F26" s="50"/>
      <c r="G26" s="50"/>
      <c r="H26" s="50"/>
      <c r="I26" s="76"/>
      <c r="J26" s="76"/>
      <c r="K26" s="70" t="s">
        <v>160</v>
      </c>
      <c r="L26" s="77">
        <v>4585.97</v>
      </c>
      <c r="M26" s="77">
        <v>1800</v>
      </c>
    </row>
    <row r="27" spans="1:12" ht="21" customHeight="1" thickBot="1">
      <c r="A27" s="450"/>
      <c r="B27" s="451"/>
      <c r="C27" s="9">
        <v>16</v>
      </c>
      <c r="D27" s="49" t="s">
        <v>54</v>
      </c>
      <c r="E27" s="50"/>
      <c r="F27" s="50"/>
      <c r="G27" s="50"/>
      <c r="H27" s="50"/>
      <c r="I27" s="67"/>
      <c r="J27" s="67"/>
      <c r="K27" s="70" t="s">
        <v>160</v>
      </c>
      <c r="L27" s="77">
        <v>2482.91</v>
      </c>
    </row>
    <row r="28" spans="1:12" ht="21" customHeight="1" thickBot="1">
      <c r="A28" s="452"/>
      <c r="B28" s="453"/>
      <c r="C28" s="9">
        <v>17</v>
      </c>
      <c r="D28" s="49" t="s">
        <v>55</v>
      </c>
      <c r="E28" s="50"/>
      <c r="F28" s="50"/>
      <c r="G28" s="50"/>
      <c r="H28" s="50"/>
      <c r="I28" s="67"/>
      <c r="J28" s="67"/>
      <c r="K28" s="70" t="s">
        <v>160</v>
      </c>
      <c r="L28" s="77">
        <v>3165.49</v>
      </c>
    </row>
    <row r="29" spans="1:12" ht="13.5" thickBot="1">
      <c r="A29" s="442" t="s">
        <v>56</v>
      </c>
      <c r="B29" s="454"/>
      <c r="C29" s="9">
        <v>18</v>
      </c>
      <c r="D29" s="47" t="s">
        <v>57</v>
      </c>
      <c r="E29" s="48"/>
      <c r="F29" s="48"/>
      <c r="G29" s="48"/>
      <c r="H29" s="48"/>
      <c r="I29" s="76"/>
      <c r="J29" s="67"/>
      <c r="K29" s="70" t="s">
        <v>58</v>
      </c>
      <c r="L29" s="78" t="s">
        <v>464</v>
      </c>
    </row>
    <row r="30" spans="1:12" ht="13.5" thickBot="1">
      <c r="A30" s="444"/>
      <c r="B30" s="455"/>
      <c r="C30" s="9">
        <v>19</v>
      </c>
      <c r="D30" s="47" t="s">
        <v>59</v>
      </c>
      <c r="E30" s="48"/>
      <c r="F30" s="48"/>
      <c r="G30" s="48"/>
      <c r="H30" s="48"/>
      <c r="I30" s="76"/>
      <c r="J30" s="67"/>
      <c r="K30" s="80" t="s">
        <v>60</v>
      </c>
      <c r="L30" s="78" t="s">
        <v>266</v>
      </c>
    </row>
    <row r="31" spans="1:12" ht="13.5" thickBot="1">
      <c r="A31" s="444"/>
      <c r="B31" s="455"/>
      <c r="C31" s="9">
        <v>20</v>
      </c>
      <c r="D31" s="49" t="s">
        <v>61</v>
      </c>
      <c r="E31" s="50"/>
      <c r="F31" s="50"/>
      <c r="G31" s="50"/>
      <c r="H31" s="50"/>
      <c r="I31" s="67"/>
      <c r="J31" s="67"/>
      <c r="K31" s="82" t="s">
        <v>29</v>
      </c>
      <c r="L31" s="83">
        <v>40.43</v>
      </c>
    </row>
    <row r="32" spans="1:12" ht="13.5" thickBot="1">
      <c r="A32" s="444"/>
      <c r="B32" s="455"/>
      <c r="C32" s="9">
        <v>21</v>
      </c>
      <c r="D32" s="49" t="s">
        <v>62</v>
      </c>
      <c r="E32" s="50"/>
      <c r="F32" s="50"/>
      <c r="G32" s="50"/>
      <c r="H32" s="50"/>
      <c r="I32" s="67"/>
      <c r="J32" s="67"/>
      <c r="K32" s="84" t="s">
        <v>161</v>
      </c>
      <c r="L32" s="85">
        <v>4000</v>
      </c>
    </row>
    <row r="33" spans="1:12" ht="13.5" thickBot="1">
      <c r="A33" s="444"/>
      <c r="B33" s="455"/>
      <c r="C33" s="9">
        <v>22</v>
      </c>
      <c r="D33" s="49" t="s">
        <v>136</v>
      </c>
      <c r="E33" s="50"/>
      <c r="F33" s="50"/>
      <c r="G33" s="50"/>
      <c r="H33" s="50"/>
      <c r="I33" s="67"/>
      <c r="J33" s="67"/>
      <c r="K33" s="84" t="s">
        <v>60</v>
      </c>
      <c r="L33" s="83">
        <v>90</v>
      </c>
    </row>
    <row r="34" spans="1:12" ht="13.5" thickBot="1">
      <c r="A34" s="444"/>
      <c r="B34" s="455"/>
      <c r="C34" s="9">
        <v>23</v>
      </c>
      <c r="D34" s="49" t="s">
        <v>137</v>
      </c>
      <c r="E34" s="50"/>
      <c r="F34" s="50"/>
      <c r="G34" s="50"/>
      <c r="H34" s="50"/>
      <c r="I34" s="67"/>
      <c r="J34" s="67"/>
      <c r="K34" s="82" t="s">
        <v>29</v>
      </c>
      <c r="L34" s="83">
        <v>73.44</v>
      </c>
    </row>
    <row r="35" spans="1:12" ht="13.5" thickBot="1">
      <c r="A35" s="444"/>
      <c r="B35" s="455"/>
      <c r="C35" s="9">
        <v>24</v>
      </c>
      <c r="D35" s="49" t="s">
        <v>63</v>
      </c>
      <c r="E35" s="50"/>
      <c r="F35" s="50"/>
      <c r="G35" s="50"/>
      <c r="H35" s="50"/>
      <c r="I35" s="67"/>
      <c r="J35" s="67"/>
      <c r="K35" s="82" t="s">
        <v>29</v>
      </c>
      <c r="L35" s="83">
        <v>20</v>
      </c>
    </row>
    <row r="36" spans="1:12" ht="13.5" thickBot="1">
      <c r="A36" s="444"/>
      <c r="B36" s="455"/>
      <c r="C36" s="9">
        <v>25</v>
      </c>
      <c r="D36" s="49" t="s">
        <v>64</v>
      </c>
      <c r="E36" s="50"/>
      <c r="F36" s="50"/>
      <c r="G36" s="50"/>
      <c r="H36" s="50"/>
      <c r="I36" s="67"/>
      <c r="J36" s="67"/>
      <c r="K36" s="84" t="s">
        <v>161</v>
      </c>
      <c r="L36" s="85">
        <v>275000</v>
      </c>
    </row>
    <row r="37" spans="1:12" ht="13.5" thickBot="1">
      <c r="A37" s="444"/>
      <c r="B37" s="455"/>
      <c r="C37" s="9">
        <v>26</v>
      </c>
      <c r="D37" s="49" t="s">
        <v>65</v>
      </c>
      <c r="E37" s="50"/>
      <c r="F37" s="50"/>
      <c r="G37" s="50"/>
      <c r="H37" s="50"/>
      <c r="I37" s="67"/>
      <c r="J37" s="67"/>
      <c r="K37" s="70" t="s">
        <v>161</v>
      </c>
      <c r="L37" s="85">
        <v>8712</v>
      </c>
    </row>
    <row r="38" spans="1:12" ht="13.5" thickBot="1">
      <c r="A38" s="444"/>
      <c r="B38" s="455"/>
      <c r="C38" s="9">
        <v>27</v>
      </c>
      <c r="D38" s="49" t="s">
        <v>66</v>
      </c>
      <c r="E38" s="50"/>
      <c r="F38" s="50"/>
      <c r="G38" s="50"/>
      <c r="H38" s="50"/>
      <c r="I38" s="67"/>
      <c r="J38" s="67"/>
      <c r="K38" s="84" t="s">
        <v>58</v>
      </c>
      <c r="L38" s="83">
        <v>4</v>
      </c>
    </row>
    <row r="39" spans="1:12" ht="13.5" thickBot="1">
      <c r="A39" s="444"/>
      <c r="B39" s="455"/>
      <c r="C39" s="9">
        <v>28</v>
      </c>
      <c r="D39" s="49" t="s">
        <v>67</v>
      </c>
      <c r="E39" s="50"/>
      <c r="F39" s="50"/>
      <c r="G39" s="50"/>
      <c r="H39" s="50"/>
      <c r="I39" s="67"/>
      <c r="J39" s="67"/>
      <c r="K39" s="84" t="s">
        <v>30</v>
      </c>
      <c r="L39" s="83">
        <v>3.64</v>
      </c>
    </row>
    <row r="40" spans="1:12" ht="13.5" thickBot="1">
      <c r="A40" s="444"/>
      <c r="B40" s="455"/>
      <c r="C40" s="9" t="s">
        <v>542</v>
      </c>
      <c r="D40" s="49" t="s">
        <v>528</v>
      </c>
      <c r="E40" s="50"/>
      <c r="F40" s="50"/>
      <c r="G40" s="50"/>
      <c r="H40" s="50"/>
      <c r="I40" s="67"/>
      <c r="J40" s="67"/>
      <c r="K40" s="84" t="s">
        <v>30</v>
      </c>
      <c r="L40" s="309">
        <v>0.0686</v>
      </c>
    </row>
    <row r="41" spans="1:12" ht="13.5" thickBot="1">
      <c r="A41" s="444"/>
      <c r="B41" s="455"/>
      <c r="C41" s="9">
        <v>29</v>
      </c>
      <c r="D41" s="49" t="s">
        <v>68</v>
      </c>
      <c r="E41" s="50"/>
      <c r="F41" s="50"/>
      <c r="G41" s="50"/>
      <c r="H41" s="50"/>
      <c r="I41" s="67"/>
      <c r="J41" s="67"/>
      <c r="K41" s="84" t="s">
        <v>69</v>
      </c>
      <c r="L41" s="83">
        <v>15</v>
      </c>
    </row>
    <row r="42" spans="1:12" ht="13.5" thickBot="1">
      <c r="A42" s="444"/>
      <c r="B42" s="455"/>
      <c r="C42" s="9">
        <v>30</v>
      </c>
      <c r="D42" s="49" t="s">
        <v>70</v>
      </c>
      <c r="E42" s="50"/>
      <c r="F42" s="50"/>
      <c r="G42" s="50"/>
      <c r="H42" s="50"/>
      <c r="I42" s="67"/>
      <c r="J42" s="67"/>
      <c r="K42" s="84" t="s">
        <v>69</v>
      </c>
      <c r="L42" s="83">
        <v>10.25</v>
      </c>
    </row>
    <row r="43" spans="1:12" ht="13.5" thickBot="1">
      <c r="A43" s="444"/>
      <c r="B43" s="455"/>
      <c r="C43" s="9">
        <v>31</v>
      </c>
      <c r="D43" s="49" t="s">
        <v>71</v>
      </c>
      <c r="E43" s="50"/>
      <c r="F43" s="50"/>
      <c r="G43" s="50"/>
      <c r="H43" s="50"/>
      <c r="I43" s="67"/>
      <c r="J43" s="67"/>
      <c r="K43" s="84" t="s">
        <v>161</v>
      </c>
      <c r="L43" s="85">
        <v>14642</v>
      </c>
    </row>
    <row r="44" spans="1:12" ht="13.5" thickBot="1">
      <c r="A44" s="444"/>
      <c r="B44" s="455"/>
      <c r="C44" s="9">
        <v>32</v>
      </c>
      <c r="D44" s="49" t="s">
        <v>72</v>
      </c>
      <c r="E44" s="50"/>
      <c r="F44" s="50"/>
      <c r="G44" s="50"/>
      <c r="H44" s="50"/>
      <c r="I44" s="67"/>
      <c r="J44" s="67"/>
      <c r="K44" s="84" t="s">
        <v>161</v>
      </c>
      <c r="L44" s="85">
        <v>50000</v>
      </c>
    </row>
    <row r="45" spans="1:12" ht="13.5" thickBot="1">
      <c r="A45" s="444"/>
      <c r="B45" s="455"/>
      <c r="C45" s="9">
        <v>33</v>
      </c>
      <c r="D45" s="49" t="s">
        <v>73</v>
      </c>
      <c r="E45" s="50"/>
      <c r="F45" s="50"/>
      <c r="G45" s="50"/>
      <c r="H45" s="50"/>
      <c r="I45" s="67"/>
      <c r="J45" s="67"/>
      <c r="K45" s="84" t="s">
        <v>69</v>
      </c>
      <c r="L45" s="83">
        <v>9</v>
      </c>
    </row>
    <row r="46" spans="1:12" ht="13.5" thickBot="1">
      <c r="A46" s="444"/>
      <c r="B46" s="455"/>
      <c r="C46" s="9">
        <v>34</v>
      </c>
      <c r="D46" s="47" t="s">
        <v>74</v>
      </c>
      <c r="E46" s="48"/>
      <c r="F46" s="48"/>
      <c r="G46" s="48"/>
      <c r="H46" s="48"/>
      <c r="I46" s="67"/>
      <c r="J46" s="67"/>
      <c r="K46" s="82" t="s">
        <v>29</v>
      </c>
      <c r="L46" s="83">
        <v>1</v>
      </c>
    </row>
    <row r="47" spans="1:12" ht="13.5" thickBot="1">
      <c r="A47" s="444"/>
      <c r="B47" s="455"/>
      <c r="C47" s="9">
        <v>35</v>
      </c>
      <c r="D47" s="47" t="s">
        <v>75</v>
      </c>
      <c r="E47" s="48"/>
      <c r="F47" s="48"/>
      <c r="G47" s="48"/>
      <c r="H47" s="48"/>
      <c r="I47" s="67"/>
      <c r="J47" s="67"/>
      <c r="K47" s="82" t="s">
        <v>29</v>
      </c>
      <c r="L47" s="83">
        <v>13.2</v>
      </c>
    </row>
    <row r="48" spans="1:12" ht="13.5" thickBot="1">
      <c r="A48" s="444"/>
      <c r="B48" s="455"/>
      <c r="C48" s="9">
        <v>36</v>
      </c>
      <c r="D48" s="47" t="s">
        <v>164</v>
      </c>
      <c r="E48" s="48"/>
      <c r="F48" s="48"/>
      <c r="G48" s="48"/>
      <c r="H48" s="48"/>
      <c r="I48" s="67"/>
      <c r="J48" s="67"/>
      <c r="K48" s="82" t="s">
        <v>29</v>
      </c>
      <c r="L48" s="86">
        <v>1</v>
      </c>
    </row>
    <row r="49" spans="1:12" ht="13.5" thickBot="1">
      <c r="A49" s="444"/>
      <c r="B49" s="455"/>
      <c r="C49" s="9">
        <v>37</v>
      </c>
      <c r="D49" s="47" t="s">
        <v>32</v>
      </c>
      <c r="E49" s="48"/>
      <c r="F49" s="48"/>
      <c r="G49" s="48"/>
      <c r="H49" s="48"/>
      <c r="I49" s="67"/>
      <c r="J49" s="67"/>
      <c r="K49" s="82" t="s">
        <v>29</v>
      </c>
      <c r="L49" s="83">
        <v>9.06</v>
      </c>
    </row>
    <row r="50" spans="1:12" ht="13.5" thickBot="1">
      <c r="A50" s="444"/>
      <c r="B50" s="455"/>
      <c r="C50" s="9">
        <v>38</v>
      </c>
      <c r="D50" s="47" t="s">
        <v>76</v>
      </c>
      <c r="E50" s="48"/>
      <c r="F50" s="48"/>
      <c r="G50" s="48"/>
      <c r="H50" s="48"/>
      <c r="I50" s="67"/>
      <c r="J50" s="67"/>
      <c r="K50" s="70" t="s">
        <v>160</v>
      </c>
      <c r="L50" s="77">
        <v>60</v>
      </c>
    </row>
    <row r="51" spans="1:12" ht="13.5" thickBot="1">
      <c r="A51" s="444"/>
      <c r="B51" s="455"/>
      <c r="C51" s="9">
        <v>39</v>
      </c>
      <c r="D51" s="49" t="s">
        <v>77</v>
      </c>
      <c r="E51" s="50"/>
      <c r="F51" s="50"/>
      <c r="G51" s="50"/>
      <c r="H51" s="50"/>
      <c r="I51" s="67"/>
      <c r="J51" s="67"/>
      <c r="K51" s="82" t="s">
        <v>29</v>
      </c>
      <c r="L51" s="83">
        <v>7.38</v>
      </c>
    </row>
    <row r="52" spans="1:12" ht="13.5" thickBot="1">
      <c r="A52" s="446"/>
      <c r="B52" s="456"/>
      <c r="C52" s="9">
        <v>40</v>
      </c>
      <c r="D52" s="49" t="s">
        <v>78</v>
      </c>
      <c r="E52" s="50"/>
      <c r="F52" s="50"/>
      <c r="G52" s="50"/>
      <c r="H52" s="50"/>
      <c r="I52" s="67"/>
      <c r="J52" s="67"/>
      <c r="K52" s="70" t="s">
        <v>29</v>
      </c>
      <c r="L52" s="86">
        <v>107.47</v>
      </c>
    </row>
    <row r="53" ht="14.25" customHeight="1">
      <c r="L53" s="215"/>
    </row>
    <row r="55" spans="3:12" ht="14.25" customHeight="1">
      <c r="C55" s="339" t="s">
        <v>79</v>
      </c>
      <c r="D55" s="339"/>
      <c r="E55" s="339"/>
      <c r="F55" s="339"/>
      <c r="G55" s="339"/>
      <c r="H55" s="339"/>
      <c r="I55" s="339"/>
      <c r="J55" s="339"/>
      <c r="K55" s="339"/>
      <c r="L55" s="339"/>
    </row>
    <row r="56" spans="3:12" ht="14.25" customHeight="1" thickBot="1">
      <c r="C56" s="87"/>
      <c r="D56" s="87"/>
      <c r="E56" s="87"/>
      <c r="F56" s="87"/>
      <c r="G56" s="87"/>
      <c r="H56" s="87"/>
      <c r="I56" s="87"/>
      <c r="J56" s="87"/>
      <c r="K56" s="87"/>
      <c r="L56" s="87"/>
    </row>
    <row r="57" spans="3:12" ht="26.25" thickBot="1">
      <c r="C57" s="88"/>
      <c r="D57" s="340" t="s">
        <v>80</v>
      </c>
      <c r="E57" s="341"/>
      <c r="F57" s="341"/>
      <c r="G57" s="341"/>
      <c r="H57" s="342"/>
      <c r="I57" s="340" t="s">
        <v>81</v>
      </c>
      <c r="J57" s="343"/>
      <c r="K57" s="441"/>
      <c r="L57" s="89" t="s">
        <v>82</v>
      </c>
    </row>
    <row r="58" spans="3:12" ht="14.25" customHeight="1" thickBot="1">
      <c r="C58" s="10" t="s">
        <v>83</v>
      </c>
      <c r="D58" s="31" t="s">
        <v>84</v>
      </c>
      <c r="E58" s="32"/>
      <c r="F58" s="32"/>
      <c r="G58" s="32"/>
      <c r="H58" s="37"/>
      <c r="I58" s="273">
        <f>I95</f>
        <v>4707.131493333334</v>
      </c>
      <c r="J58" s="278"/>
      <c r="K58" s="279"/>
      <c r="L58" s="90">
        <f aca="true" t="shared" si="1" ref="L58:L64">I58/$I$82</f>
        <v>0.125326107508189</v>
      </c>
    </row>
    <row r="59" spans="3:12" ht="14.25" customHeight="1" thickBot="1">
      <c r="C59" s="10" t="s">
        <v>85</v>
      </c>
      <c r="D59" s="31" t="s">
        <v>54</v>
      </c>
      <c r="E59" s="32"/>
      <c r="F59" s="32"/>
      <c r="G59" s="32"/>
      <c r="H59" s="37"/>
      <c r="I59" s="273">
        <f>I102</f>
        <v>5151.293377</v>
      </c>
      <c r="J59" s="278"/>
      <c r="K59" s="279"/>
      <c r="L59" s="90">
        <f t="shared" si="1"/>
        <v>0.1371517979658034</v>
      </c>
    </row>
    <row r="60" spans="3:12" ht="14.25" customHeight="1" thickBot="1">
      <c r="C60" s="10" t="s">
        <v>86</v>
      </c>
      <c r="D60" s="31" t="s">
        <v>55</v>
      </c>
      <c r="E60" s="32"/>
      <c r="F60" s="32"/>
      <c r="G60" s="32"/>
      <c r="H60" s="37"/>
      <c r="I60" s="273">
        <f>I110</f>
        <v>1641.8605257499999</v>
      </c>
      <c r="J60" s="278"/>
      <c r="K60" s="279"/>
      <c r="L60" s="90">
        <f t="shared" si="1"/>
        <v>0.04371409404114235</v>
      </c>
    </row>
    <row r="61" spans="3:12" ht="14.25" customHeight="1" thickBot="1">
      <c r="C61" s="10" t="s">
        <v>87</v>
      </c>
      <c r="D61" s="31" t="s">
        <v>89</v>
      </c>
      <c r="E61" s="32"/>
      <c r="F61" s="32"/>
      <c r="G61" s="32"/>
      <c r="H61" s="37"/>
      <c r="I61" s="273">
        <f>I124</f>
        <v>1586.5446744642857</v>
      </c>
      <c r="J61" s="278"/>
      <c r="K61" s="279"/>
      <c r="L61" s="90">
        <f t="shared" si="1"/>
        <v>0.042241324407458036</v>
      </c>
    </row>
    <row r="62" spans="3:12" ht="14.25" customHeight="1" thickBot="1">
      <c r="C62" s="10" t="s">
        <v>88</v>
      </c>
      <c r="D62" s="31" t="s">
        <v>139</v>
      </c>
      <c r="E62" s="32"/>
      <c r="F62" s="32"/>
      <c r="G62" s="32"/>
      <c r="H62" s="37"/>
      <c r="I62" s="273">
        <f>I133</f>
        <v>299.72667359999997</v>
      </c>
      <c r="J62" s="278"/>
      <c r="K62" s="279"/>
      <c r="L62" s="90">
        <f t="shared" si="1"/>
        <v>0.007980141912726765</v>
      </c>
    </row>
    <row r="63" spans="3:12" ht="14.25" customHeight="1" thickBot="1">
      <c r="C63" s="10" t="s">
        <v>138</v>
      </c>
      <c r="D63" s="31" t="s">
        <v>91</v>
      </c>
      <c r="E63" s="32"/>
      <c r="F63" s="32"/>
      <c r="G63" s="32"/>
      <c r="H63" s="37"/>
      <c r="I63" s="273">
        <f>I141</f>
        <v>394.20250000000004</v>
      </c>
      <c r="J63" s="278"/>
      <c r="K63" s="279"/>
      <c r="L63" s="90">
        <f t="shared" si="1"/>
        <v>0.010495535330799045</v>
      </c>
    </row>
    <row r="64" spans="3:12" ht="14.25" customHeight="1" thickBot="1">
      <c r="C64" s="10" t="s">
        <v>90</v>
      </c>
      <c r="D64" s="31" t="s">
        <v>92</v>
      </c>
      <c r="E64" s="32"/>
      <c r="F64" s="32"/>
      <c r="G64" s="32"/>
      <c r="H64" s="37"/>
      <c r="I64" s="273">
        <f>I151</f>
        <v>2932.5068372145</v>
      </c>
      <c r="J64" s="278"/>
      <c r="K64" s="279"/>
      <c r="L64" s="90">
        <f t="shared" si="1"/>
        <v>0.07807720427393167</v>
      </c>
    </row>
    <row r="65" spans="3:12" ht="14.25" customHeight="1" thickBot="1">
      <c r="C65" s="350" t="s">
        <v>93</v>
      </c>
      <c r="D65" s="351"/>
      <c r="E65" s="351"/>
      <c r="F65" s="351"/>
      <c r="G65" s="351"/>
      <c r="H65" s="352"/>
      <c r="I65" s="353">
        <f>SUM(I58:K64)</f>
        <v>16713.26608136212</v>
      </c>
      <c r="J65" s="354"/>
      <c r="K65" s="355"/>
      <c r="L65" s="362">
        <f>SUM(L58:L64)</f>
        <v>0.4449862054400503</v>
      </c>
    </row>
    <row r="66" spans="3:12" ht="14.25" customHeight="1" thickBot="1">
      <c r="C66" s="363" t="s">
        <v>165</v>
      </c>
      <c r="D66" s="364"/>
      <c r="E66" s="364"/>
      <c r="F66" s="364"/>
      <c r="G66" s="364"/>
      <c r="H66" s="365"/>
      <c r="I66" s="356"/>
      <c r="J66" s="357"/>
      <c r="K66" s="358"/>
      <c r="L66" s="362"/>
    </row>
    <row r="67" spans="3:12" ht="14.25" customHeight="1">
      <c r="C67" s="11"/>
      <c r="D67" s="11"/>
      <c r="E67" s="11"/>
      <c r="F67" s="11"/>
      <c r="G67" s="11"/>
      <c r="H67" s="11"/>
      <c r="I67" s="11"/>
      <c r="J67" s="91"/>
      <c r="K67" s="11"/>
      <c r="L67" s="11"/>
    </row>
    <row r="68" spans="3:12" ht="14.25" customHeight="1">
      <c r="C68" s="11"/>
      <c r="D68" s="11"/>
      <c r="E68" s="11"/>
      <c r="F68" s="11"/>
      <c r="G68" s="11"/>
      <c r="H68" s="11"/>
      <c r="I68" s="11"/>
      <c r="J68" s="91"/>
      <c r="K68" s="11"/>
      <c r="L68" s="11"/>
    </row>
    <row r="69" spans="3:12" ht="15.75" customHeight="1">
      <c r="C69" s="339" t="s">
        <v>94</v>
      </c>
      <c r="D69" s="339"/>
      <c r="E69" s="339"/>
      <c r="F69" s="339"/>
      <c r="G69" s="339"/>
      <c r="H69" s="339"/>
      <c r="I69" s="339"/>
      <c r="J69" s="339"/>
      <c r="K69" s="339"/>
      <c r="L69" s="339"/>
    </row>
    <row r="70" spans="3:12" ht="15.75" customHeight="1" thickBot="1">
      <c r="C70" s="87"/>
      <c r="D70" s="87"/>
      <c r="E70" s="87"/>
      <c r="F70" s="87"/>
      <c r="G70" s="87"/>
      <c r="H70" s="87"/>
      <c r="I70" s="87"/>
      <c r="J70" s="87"/>
      <c r="K70" s="87"/>
      <c r="L70" s="87"/>
    </row>
    <row r="71" spans="3:12" ht="26.25" thickBot="1">
      <c r="C71" s="88"/>
      <c r="D71" s="340" t="s">
        <v>95</v>
      </c>
      <c r="E71" s="341"/>
      <c r="F71" s="341"/>
      <c r="G71" s="341"/>
      <c r="H71" s="342"/>
      <c r="I71" s="340" t="s">
        <v>96</v>
      </c>
      <c r="J71" s="343"/>
      <c r="K71" s="441"/>
      <c r="L71" s="89" t="s">
        <v>82</v>
      </c>
    </row>
    <row r="72" spans="3:12" ht="14.25" customHeight="1" thickBot="1">
      <c r="C72" s="12" t="s">
        <v>83</v>
      </c>
      <c r="D72" s="359" t="s">
        <v>97</v>
      </c>
      <c r="E72" s="360"/>
      <c r="F72" s="360"/>
      <c r="G72" s="360"/>
      <c r="H72" s="361"/>
      <c r="I72" s="274">
        <f>I169</f>
        <v>0.42052578053259876</v>
      </c>
      <c r="J72" s="275"/>
      <c r="K72" s="276"/>
      <c r="L72" s="92">
        <f aca="true" t="shared" si="2" ref="L72:L77">(I72*$L$37)/$I$82</f>
        <v>0.0975429111838286</v>
      </c>
    </row>
    <row r="73" spans="3:12" ht="14.25" customHeight="1" thickBot="1">
      <c r="C73" s="12" t="s">
        <v>85</v>
      </c>
      <c r="D73" s="359" t="s">
        <v>98</v>
      </c>
      <c r="E73" s="360"/>
      <c r="F73" s="360"/>
      <c r="G73" s="360"/>
      <c r="H73" s="361"/>
      <c r="I73" s="274">
        <f>I177</f>
        <v>1.6016483516483515</v>
      </c>
      <c r="J73" s="275"/>
      <c r="K73" s="276"/>
      <c r="L73" s="92">
        <f t="shared" si="2"/>
        <v>0.3715097864266371</v>
      </c>
    </row>
    <row r="74" spans="3:12" ht="14.25" customHeight="1" thickBot="1">
      <c r="C74" s="12" t="s">
        <v>86</v>
      </c>
      <c r="D74" s="359" t="s">
        <v>99</v>
      </c>
      <c r="E74" s="360"/>
      <c r="F74" s="360"/>
      <c r="G74" s="360"/>
      <c r="H74" s="361"/>
      <c r="I74" s="274">
        <f>I189</f>
        <v>0.04994785843464007</v>
      </c>
      <c r="J74" s="275"/>
      <c r="K74" s="276"/>
      <c r="L74" s="92">
        <f t="shared" si="2"/>
        <v>0.011585638133628916</v>
      </c>
    </row>
    <row r="75" spans="3:12" ht="14.25" customHeight="1" thickBot="1">
      <c r="C75" s="12" t="s">
        <v>87</v>
      </c>
      <c r="D75" s="359" t="s">
        <v>100</v>
      </c>
      <c r="E75" s="360"/>
      <c r="F75" s="360"/>
      <c r="G75" s="360"/>
      <c r="H75" s="361"/>
      <c r="I75" s="274">
        <f>I196</f>
        <v>0.11170666809127706</v>
      </c>
      <c r="J75" s="275"/>
      <c r="K75" s="276"/>
      <c r="L75" s="92">
        <f t="shared" si="2"/>
        <v>0.025910881350648125</v>
      </c>
    </row>
    <row r="76" spans="3:12" ht="14.25" customHeight="1" thickBot="1">
      <c r="C76" s="12" t="s">
        <v>88</v>
      </c>
      <c r="D76" s="359" t="s">
        <v>101</v>
      </c>
      <c r="E76" s="360"/>
      <c r="F76" s="360"/>
      <c r="G76" s="360"/>
      <c r="H76" s="361"/>
      <c r="I76" s="274">
        <f>I208</f>
        <v>0.15064872727272727</v>
      </c>
      <c r="J76" s="275"/>
      <c r="K76" s="276"/>
      <c r="L76" s="92">
        <f t="shared" si="2"/>
        <v>0.03494367314581641</v>
      </c>
    </row>
    <row r="77" spans="3:12" ht="14.25" customHeight="1" thickBot="1">
      <c r="C77" s="12" t="s">
        <v>138</v>
      </c>
      <c r="D77" s="359" t="s">
        <v>530</v>
      </c>
      <c r="E77" s="360"/>
      <c r="F77" s="360"/>
      <c r="G77" s="360"/>
      <c r="H77" s="361"/>
      <c r="I77" s="310">
        <f>I216</f>
        <v>0.05829115384615384</v>
      </c>
      <c r="J77" s="311"/>
      <c r="K77" s="312"/>
      <c r="L77" s="92">
        <f t="shared" si="2"/>
        <v>0.013520904319390493</v>
      </c>
    </row>
    <row r="78" spans="3:12" ht="14.25" customHeight="1" thickBot="1">
      <c r="C78" s="366" t="s">
        <v>102</v>
      </c>
      <c r="D78" s="367"/>
      <c r="E78" s="367"/>
      <c r="F78" s="367"/>
      <c r="G78" s="367"/>
      <c r="H78" s="368"/>
      <c r="I78" s="369">
        <f>SUM(I72:K77)</f>
        <v>2.3927685398257488</v>
      </c>
      <c r="J78" s="354"/>
      <c r="K78" s="355"/>
      <c r="L78" s="380">
        <f>SUM(L72:N77)</f>
        <v>0.5550137945599496</v>
      </c>
    </row>
    <row r="79" spans="3:12" ht="14.25" customHeight="1" thickBot="1">
      <c r="C79" s="363" t="s">
        <v>103</v>
      </c>
      <c r="D79" s="364"/>
      <c r="E79" s="364"/>
      <c r="F79" s="364"/>
      <c r="G79" s="364"/>
      <c r="H79" s="365"/>
      <c r="I79" s="356"/>
      <c r="J79" s="357"/>
      <c r="K79" s="358"/>
      <c r="L79" s="380"/>
    </row>
    <row r="80" spans="3:12" ht="14.25" customHeight="1">
      <c r="C80" s="13"/>
      <c r="D80" s="13"/>
      <c r="E80" s="13"/>
      <c r="F80" s="13"/>
      <c r="G80" s="13"/>
      <c r="H80" s="13"/>
      <c r="I80" s="14"/>
      <c r="J80" s="14"/>
      <c r="K80" s="14"/>
      <c r="L80" s="95"/>
    </row>
    <row r="81" spans="3:12" ht="14.25" customHeight="1" thickBot="1">
      <c r="C81" s="13"/>
      <c r="D81" s="13"/>
      <c r="E81" s="13"/>
      <c r="F81" s="13"/>
      <c r="G81" s="13"/>
      <c r="H81" s="13"/>
      <c r="I81" s="14"/>
      <c r="J81" s="14"/>
      <c r="K81" s="14"/>
      <c r="L81" s="95"/>
    </row>
    <row r="82" spans="3:12" ht="14.25" customHeight="1" thickBot="1">
      <c r="C82" s="381" t="s">
        <v>104</v>
      </c>
      <c r="D82" s="382"/>
      <c r="E82" s="382"/>
      <c r="F82" s="382"/>
      <c r="G82" s="382"/>
      <c r="H82" s="383"/>
      <c r="I82" s="384">
        <f>(I78*$L$37)+I65</f>
        <v>37559.065600324044</v>
      </c>
      <c r="J82" s="385"/>
      <c r="K82" s="386"/>
      <c r="L82" s="96">
        <f>L65+L78</f>
        <v>0.9999999999999999</v>
      </c>
    </row>
    <row r="83" spans="3:12" ht="14.25" customHeight="1">
      <c r="C83" s="205"/>
      <c r="D83" s="205"/>
      <c r="E83" s="205"/>
      <c r="F83" s="205"/>
      <c r="G83" s="205"/>
      <c r="H83" s="205"/>
      <c r="I83" s="205"/>
      <c r="J83" s="98"/>
      <c r="K83" s="98"/>
      <c r="L83" s="98"/>
    </row>
    <row r="84" spans="3:12" ht="14.25" customHeight="1">
      <c r="C84" s="370" t="s">
        <v>108</v>
      </c>
      <c r="D84" s="370"/>
      <c r="E84" s="370"/>
      <c r="F84" s="370"/>
      <c r="G84" s="370"/>
      <c r="H84" s="370"/>
      <c r="I84" s="370"/>
      <c r="J84" s="370"/>
      <c r="K84" s="370"/>
      <c r="L84" s="370"/>
    </row>
    <row r="85" spans="3:12" ht="14.25" customHeight="1" thickBot="1">
      <c r="C85" s="11"/>
      <c r="D85" s="11"/>
      <c r="E85" s="11"/>
      <c r="F85" s="11"/>
      <c r="G85" s="11"/>
      <c r="H85" s="11"/>
      <c r="I85" s="11"/>
      <c r="J85" s="206"/>
      <c r="K85" s="11"/>
      <c r="L85" s="11"/>
    </row>
    <row r="86" spans="3:14" s="100" customFormat="1" ht="14.25" customHeight="1" thickBot="1">
      <c r="C86" s="371" t="s">
        <v>150</v>
      </c>
      <c r="D86" s="372"/>
      <c r="E86" s="372"/>
      <c r="F86" s="372"/>
      <c r="G86" s="372"/>
      <c r="H86" s="372"/>
      <c r="I86" s="372"/>
      <c r="J86" s="372"/>
      <c r="K86" s="372"/>
      <c r="L86" s="373"/>
      <c r="N86" s="262"/>
    </row>
    <row r="87" spans="3:14" s="104" customFormat="1" ht="14.25" customHeight="1">
      <c r="C87" s="101" t="s">
        <v>463</v>
      </c>
      <c r="D87" s="102"/>
      <c r="E87" s="102"/>
      <c r="F87" s="102"/>
      <c r="G87" s="102"/>
      <c r="H87" s="102"/>
      <c r="I87" s="102"/>
      <c r="J87" s="102"/>
      <c r="K87" s="102"/>
      <c r="L87" s="103"/>
      <c r="N87" s="263"/>
    </row>
    <row r="88" spans="3:14" s="104" customFormat="1" ht="14.25" customHeight="1">
      <c r="C88" s="107"/>
      <c r="D88" s="17"/>
      <c r="E88" s="24"/>
      <c r="F88" s="24"/>
      <c r="G88" s="24"/>
      <c r="H88" s="24"/>
      <c r="I88" s="24"/>
      <c r="J88" s="17"/>
      <c r="K88" s="17"/>
      <c r="L88" s="106"/>
      <c r="N88" s="263"/>
    </row>
    <row r="89" spans="3:14" s="104" customFormat="1" ht="14.25" customHeight="1" thickBot="1">
      <c r="C89" s="105"/>
      <c r="D89" s="17"/>
      <c r="E89" s="24"/>
      <c r="F89" s="24"/>
      <c r="G89" s="24"/>
      <c r="H89" s="17"/>
      <c r="I89" s="24"/>
      <c r="J89" s="17"/>
      <c r="K89" s="17"/>
      <c r="L89" s="187"/>
      <c r="N89" s="263"/>
    </row>
    <row r="90" spans="3:14" s="104" customFormat="1" ht="14.25" customHeight="1" thickBot="1">
      <c r="C90" s="107"/>
      <c r="E90" s="374" t="s">
        <v>109</v>
      </c>
      <c r="F90" s="375"/>
      <c r="G90" s="376"/>
      <c r="H90" s="108" t="s">
        <v>110</v>
      </c>
      <c r="I90" s="377">
        <f>L11</f>
        <v>359856</v>
      </c>
      <c r="J90" s="378"/>
      <c r="K90" s="379"/>
      <c r="L90" s="137"/>
      <c r="N90" s="263"/>
    </row>
    <row r="91" spans="3:14" s="104" customFormat="1" ht="14.25" customHeight="1" thickBot="1">
      <c r="C91" s="107"/>
      <c r="E91" s="374" t="s">
        <v>140</v>
      </c>
      <c r="F91" s="375"/>
      <c r="G91" s="376"/>
      <c r="H91" s="108" t="s">
        <v>141</v>
      </c>
      <c r="I91" s="399">
        <f>L16</f>
        <v>36731.21</v>
      </c>
      <c r="J91" s="400"/>
      <c r="K91" s="401"/>
      <c r="L91" s="137"/>
      <c r="N91" s="263"/>
    </row>
    <row r="92" spans="3:14" s="104" customFormat="1" ht="14.25" customHeight="1" thickBot="1">
      <c r="C92" s="107"/>
      <c r="E92" s="374" t="s">
        <v>466</v>
      </c>
      <c r="F92" s="375"/>
      <c r="G92" s="376"/>
      <c r="H92" s="108" t="s">
        <v>219</v>
      </c>
      <c r="I92" s="399">
        <f>L17</f>
        <v>1198.55</v>
      </c>
      <c r="J92" s="400"/>
      <c r="K92" s="401"/>
      <c r="L92" s="137"/>
      <c r="N92" s="263"/>
    </row>
    <row r="93" spans="3:14" s="100" customFormat="1" ht="14.25" customHeight="1" thickBot="1">
      <c r="C93" s="109"/>
      <c r="E93" s="374" t="s">
        <v>467</v>
      </c>
      <c r="F93" s="375"/>
      <c r="G93" s="376"/>
      <c r="H93" s="110" t="s">
        <v>111</v>
      </c>
      <c r="I93" s="111" t="s">
        <v>29</v>
      </c>
      <c r="J93" s="112"/>
      <c r="K93" s="113">
        <f>L46</f>
        <v>1</v>
      </c>
      <c r="L93" s="106"/>
      <c r="N93" s="262"/>
    </row>
    <row r="94" spans="3:14" s="104" customFormat="1" ht="14.25" customHeight="1" thickBot="1">
      <c r="C94" s="107"/>
      <c r="E94" s="374" t="s">
        <v>468</v>
      </c>
      <c r="F94" s="375"/>
      <c r="G94" s="376"/>
      <c r="H94" s="114" t="s">
        <v>112</v>
      </c>
      <c r="I94" s="19" t="s">
        <v>29</v>
      </c>
      <c r="J94" s="115"/>
      <c r="K94" s="116">
        <f>L47</f>
        <v>13.2</v>
      </c>
      <c r="L94" s="106"/>
      <c r="N94" s="263"/>
    </row>
    <row r="95" spans="3:14" s="100" customFormat="1" ht="14.25" customHeight="1" thickBot="1">
      <c r="C95" s="109"/>
      <c r="E95" s="387" t="s">
        <v>113</v>
      </c>
      <c r="F95" s="388"/>
      <c r="G95" s="388"/>
      <c r="H95" s="389"/>
      <c r="I95" s="466">
        <f>((I90+I91+I92)*((K93/100)+(K94/100)))/12</f>
        <v>4707.131493333334</v>
      </c>
      <c r="J95" s="391"/>
      <c r="K95" s="467"/>
      <c r="L95" s="106"/>
      <c r="N95" s="262"/>
    </row>
    <row r="96" spans="3:14" s="100" customFormat="1" ht="14.25" customHeight="1" thickBot="1">
      <c r="C96" s="117"/>
      <c r="D96" s="18"/>
      <c r="E96" s="18"/>
      <c r="F96" s="18"/>
      <c r="G96" s="18"/>
      <c r="H96" s="18"/>
      <c r="I96" s="219"/>
      <c r="J96" s="118"/>
      <c r="K96" s="118"/>
      <c r="L96" s="119"/>
      <c r="N96" s="262"/>
    </row>
    <row r="97" spans="3:12" ht="14.25" customHeight="1" thickBot="1">
      <c r="C97" s="371" t="s">
        <v>148</v>
      </c>
      <c r="D97" s="372"/>
      <c r="E97" s="372"/>
      <c r="F97" s="372"/>
      <c r="G97" s="372"/>
      <c r="H97" s="372"/>
      <c r="I97" s="372"/>
      <c r="J97" s="372"/>
      <c r="K97" s="372"/>
      <c r="L97" s="373"/>
    </row>
    <row r="98" spans="3:12" ht="14.25" customHeight="1">
      <c r="C98" s="105" t="s">
        <v>116</v>
      </c>
      <c r="D98" s="21"/>
      <c r="E98" s="21"/>
      <c r="F98" s="21"/>
      <c r="G98" s="21"/>
      <c r="H98" s="21"/>
      <c r="I98" s="21"/>
      <c r="J98" s="21"/>
      <c r="K98" s="21"/>
      <c r="L98" s="120"/>
    </row>
    <row r="99" spans="3:12" ht="14.25" customHeight="1" thickBot="1">
      <c r="C99" s="105"/>
      <c r="D99" s="21"/>
      <c r="E99" s="21"/>
      <c r="F99" s="21"/>
      <c r="G99" s="21"/>
      <c r="H99" s="17"/>
      <c r="I99" s="21"/>
      <c r="J99" s="21"/>
      <c r="K99" s="21"/>
      <c r="L99" s="120"/>
    </row>
    <row r="100" spans="3:12" ht="14.25" customHeight="1" thickBot="1">
      <c r="C100" s="109"/>
      <c r="D100" s="21"/>
      <c r="E100" s="19" t="s">
        <v>171</v>
      </c>
      <c r="F100" s="15"/>
      <c r="G100" s="15"/>
      <c r="H100" s="108" t="s">
        <v>117</v>
      </c>
      <c r="I100" s="464">
        <f>L27</f>
        <v>2482.91</v>
      </c>
      <c r="J100" s="394"/>
      <c r="K100" s="465"/>
      <c r="L100" s="120"/>
    </row>
    <row r="101" spans="3:12" ht="14.25" customHeight="1" thickBot="1">
      <c r="C101" s="122"/>
      <c r="D101" s="40"/>
      <c r="E101" s="23" t="s">
        <v>469</v>
      </c>
      <c r="F101" s="24"/>
      <c r="G101" s="24"/>
      <c r="H101" s="110" t="s">
        <v>118</v>
      </c>
      <c r="I101" s="123" t="s">
        <v>29</v>
      </c>
      <c r="J101" s="124"/>
      <c r="K101" s="125">
        <f>L52</f>
        <v>107.47</v>
      </c>
      <c r="L101" s="126"/>
    </row>
    <row r="102" spans="3:12" ht="14.25" customHeight="1" thickBot="1">
      <c r="C102" s="122"/>
      <c r="D102" s="40"/>
      <c r="E102" s="387" t="s">
        <v>107</v>
      </c>
      <c r="F102" s="388"/>
      <c r="G102" s="388"/>
      <c r="H102" s="389"/>
      <c r="I102" s="468">
        <f>I100*((K101/100)+1)</f>
        <v>5151.293377</v>
      </c>
      <c r="J102" s="409"/>
      <c r="K102" s="469"/>
      <c r="L102" s="126"/>
    </row>
    <row r="103" spans="3:12" ht="14.25" customHeight="1" thickBot="1">
      <c r="C103" s="127"/>
      <c r="D103" s="128"/>
      <c r="E103" s="21"/>
      <c r="F103" s="21"/>
      <c r="G103" s="21"/>
      <c r="H103" s="21"/>
      <c r="I103" s="21"/>
      <c r="J103" s="129"/>
      <c r="K103" s="21"/>
      <c r="L103" s="120"/>
    </row>
    <row r="104" spans="3:12" ht="14.25" customHeight="1" thickBot="1">
      <c r="C104" s="371" t="s">
        <v>149</v>
      </c>
      <c r="D104" s="372"/>
      <c r="E104" s="372"/>
      <c r="F104" s="372"/>
      <c r="G104" s="372"/>
      <c r="H104" s="372"/>
      <c r="I104" s="372"/>
      <c r="J104" s="372"/>
      <c r="K104" s="372"/>
      <c r="L104" s="373"/>
    </row>
    <row r="105" spans="3:12" ht="14.25" customHeight="1">
      <c r="C105" s="105" t="s">
        <v>119</v>
      </c>
      <c r="D105" s="21"/>
      <c r="E105" s="21"/>
      <c r="F105" s="21"/>
      <c r="G105" s="21"/>
      <c r="H105" s="21"/>
      <c r="I105" s="21"/>
      <c r="J105" s="21"/>
      <c r="K105" s="21"/>
      <c r="L105" s="120"/>
    </row>
    <row r="106" spans="3:12" ht="14.25" customHeight="1" thickBot="1">
      <c r="C106" s="107"/>
      <c r="D106" s="21"/>
      <c r="E106" s="21"/>
      <c r="F106" s="21"/>
      <c r="G106" s="21"/>
      <c r="H106" s="17"/>
      <c r="I106" s="21"/>
      <c r="J106" s="21"/>
      <c r="K106" s="21"/>
      <c r="L106" s="120"/>
    </row>
    <row r="107" spans="3:12" ht="14.25" customHeight="1" thickBot="1">
      <c r="C107" s="109"/>
      <c r="D107" s="21"/>
      <c r="E107" s="19" t="s">
        <v>470</v>
      </c>
      <c r="F107" s="15"/>
      <c r="G107" s="15"/>
      <c r="H107" s="108" t="s">
        <v>117</v>
      </c>
      <c r="I107" s="464">
        <f>L28</f>
        <v>3165.49</v>
      </c>
      <c r="J107" s="394"/>
      <c r="K107" s="465"/>
      <c r="L107" s="120"/>
    </row>
    <row r="108" spans="3:12" ht="14.25" customHeight="1" thickBot="1">
      <c r="C108" s="109"/>
      <c r="D108" s="21"/>
      <c r="E108" s="20" t="s">
        <v>471</v>
      </c>
      <c r="F108" s="18"/>
      <c r="G108" s="18"/>
      <c r="H108" s="154" t="s">
        <v>120</v>
      </c>
      <c r="I108" s="140" t="s">
        <v>420</v>
      </c>
      <c r="J108" s="133"/>
      <c r="K108" s="132">
        <f>L38</f>
        <v>4</v>
      </c>
      <c r="L108" s="120"/>
    </row>
    <row r="109" spans="3:12" ht="14.25" customHeight="1" thickBot="1">
      <c r="C109" s="122"/>
      <c r="D109" s="40"/>
      <c r="E109" s="20" t="s">
        <v>469</v>
      </c>
      <c r="F109" s="18"/>
      <c r="G109" s="18"/>
      <c r="H109" s="131" t="s">
        <v>118</v>
      </c>
      <c r="I109" s="188" t="s">
        <v>29</v>
      </c>
      <c r="J109" s="189"/>
      <c r="K109" s="190">
        <f>L52</f>
        <v>107.47</v>
      </c>
      <c r="L109" s="126"/>
    </row>
    <row r="110" spans="3:12" ht="14.25" customHeight="1" thickBot="1">
      <c r="C110" s="122"/>
      <c r="D110" s="40"/>
      <c r="E110" s="387" t="s">
        <v>107</v>
      </c>
      <c r="F110" s="388"/>
      <c r="G110" s="388"/>
      <c r="H110" s="389"/>
      <c r="I110" s="471">
        <f>(I107/K108)*((K109/100)+1)</f>
        <v>1641.8605257499999</v>
      </c>
      <c r="J110" s="406"/>
      <c r="K110" s="472"/>
      <c r="L110" s="126"/>
    </row>
    <row r="111" spans="3:12" ht="14.25" customHeight="1" thickBot="1">
      <c r="C111" s="134"/>
      <c r="D111" s="135"/>
      <c r="E111" s="135"/>
      <c r="F111" s="135"/>
      <c r="G111" s="135"/>
      <c r="H111" s="135"/>
      <c r="I111" s="135"/>
      <c r="J111" s="135"/>
      <c r="K111" s="135"/>
      <c r="L111" s="136"/>
    </row>
    <row r="112" spans="3:12" ht="14.25" customHeight="1" thickBot="1">
      <c r="C112" s="371" t="s">
        <v>152</v>
      </c>
      <c r="D112" s="372"/>
      <c r="E112" s="372"/>
      <c r="F112" s="372"/>
      <c r="G112" s="372"/>
      <c r="H112" s="372"/>
      <c r="I112" s="372"/>
      <c r="J112" s="372"/>
      <c r="K112" s="372"/>
      <c r="L112" s="373"/>
    </row>
    <row r="113" spans="3:12" ht="14.25" customHeight="1">
      <c r="C113" s="105" t="s">
        <v>465</v>
      </c>
      <c r="D113" s="21"/>
      <c r="E113" s="21"/>
      <c r="F113" s="21"/>
      <c r="G113" s="21"/>
      <c r="H113" s="21"/>
      <c r="I113" s="21"/>
      <c r="J113" s="21"/>
      <c r="K113" s="21"/>
      <c r="L113" s="120"/>
    </row>
    <row r="114" spans="3:12" ht="14.25" customHeight="1" thickBot="1">
      <c r="C114" s="107"/>
      <c r="D114" s="21"/>
      <c r="E114" s="21"/>
      <c r="F114" s="21"/>
      <c r="G114" s="21"/>
      <c r="H114" s="21"/>
      <c r="I114" s="21"/>
      <c r="J114" s="21"/>
      <c r="K114" s="21"/>
      <c r="L114" s="120"/>
    </row>
    <row r="115" spans="3:12" ht="14.25" customHeight="1" thickBot="1">
      <c r="C115" s="107"/>
      <c r="D115" s="21"/>
      <c r="E115" s="19" t="s">
        <v>121</v>
      </c>
      <c r="F115" s="15"/>
      <c r="G115" s="15"/>
      <c r="H115" s="108" t="s">
        <v>110</v>
      </c>
      <c r="I115" s="393">
        <f>L11</f>
        <v>359856</v>
      </c>
      <c r="J115" s="411"/>
      <c r="K115" s="470"/>
      <c r="L115" s="191"/>
    </row>
    <row r="116" spans="3:12" ht="14.25" customHeight="1" thickBot="1">
      <c r="C116" s="107"/>
      <c r="D116" s="21"/>
      <c r="E116" s="20" t="s">
        <v>122</v>
      </c>
      <c r="F116" s="18"/>
      <c r="G116" s="18"/>
      <c r="H116" s="131" t="s">
        <v>123</v>
      </c>
      <c r="I116" s="418">
        <f>L12</f>
        <v>2856.7</v>
      </c>
      <c r="J116" s="419"/>
      <c r="K116" s="420"/>
      <c r="L116" s="191"/>
    </row>
    <row r="117" spans="3:12" ht="14.25" customHeight="1" thickBot="1">
      <c r="C117" s="107"/>
      <c r="D117" s="21"/>
      <c r="E117" s="20" t="s">
        <v>124</v>
      </c>
      <c r="F117" s="18"/>
      <c r="G117" s="18"/>
      <c r="H117" s="131" t="s">
        <v>114</v>
      </c>
      <c r="I117" s="393">
        <f>L13</f>
        <v>2856.7</v>
      </c>
      <c r="J117" s="421"/>
      <c r="K117" s="395"/>
      <c r="L117" s="191"/>
    </row>
    <row r="118" spans="3:12" ht="14.25" customHeight="1" thickBot="1">
      <c r="C118" s="107"/>
      <c r="D118" s="21"/>
      <c r="E118" s="20" t="s">
        <v>125</v>
      </c>
      <c r="F118" s="18"/>
      <c r="G118" s="18"/>
      <c r="H118" s="131" t="s">
        <v>115</v>
      </c>
      <c r="I118" s="418">
        <f>L14</f>
        <v>0</v>
      </c>
      <c r="J118" s="419"/>
      <c r="K118" s="420"/>
      <c r="L118" s="191"/>
    </row>
    <row r="119" spans="3:12" ht="14.25" customHeight="1" thickBot="1">
      <c r="C119" s="107"/>
      <c r="D119" s="21"/>
      <c r="E119" s="20" t="s">
        <v>143</v>
      </c>
      <c r="F119" s="18"/>
      <c r="G119" s="18"/>
      <c r="H119" s="131" t="s">
        <v>142</v>
      </c>
      <c r="I119" s="418">
        <f>L15</f>
        <v>0</v>
      </c>
      <c r="J119" s="419"/>
      <c r="K119" s="420"/>
      <c r="L119" s="191"/>
    </row>
    <row r="120" spans="3:12" ht="14.25" customHeight="1" thickBot="1">
      <c r="C120" s="107"/>
      <c r="D120" s="21"/>
      <c r="E120" s="20" t="s">
        <v>466</v>
      </c>
      <c r="F120" s="18"/>
      <c r="G120" s="18"/>
      <c r="H120" s="131" t="s">
        <v>219</v>
      </c>
      <c r="I120" s="418">
        <f>L17</f>
        <v>1198.55</v>
      </c>
      <c r="J120" s="419"/>
      <c r="K120" s="420"/>
      <c r="L120" s="191"/>
    </row>
    <row r="121" spans="3:12" ht="14.25" customHeight="1" thickBot="1">
      <c r="C121" s="107"/>
      <c r="D121" s="21"/>
      <c r="E121" s="20" t="s">
        <v>472</v>
      </c>
      <c r="F121" s="18"/>
      <c r="G121" s="18"/>
      <c r="H121" s="131" t="s">
        <v>126</v>
      </c>
      <c r="I121" s="152" t="s">
        <v>420</v>
      </c>
      <c r="J121" s="121"/>
      <c r="K121" s="192" t="str">
        <f>L29</f>
        <v>10</v>
      </c>
      <c r="L121" s="191"/>
    </row>
    <row r="122" spans="3:12" ht="14.25" customHeight="1" thickBot="1">
      <c r="C122" s="107"/>
      <c r="D122" s="40"/>
      <c r="E122" s="140" t="s">
        <v>473</v>
      </c>
      <c r="F122" s="15"/>
      <c r="G122" s="15"/>
      <c r="H122" s="114" t="s">
        <v>127</v>
      </c>
      <c r="I122" s="140" t="s">
        <v>60</v>
      </c>
      <c r="J122" s="181"/>
      <c r="K122" s="141" t="str">
        <f>L30</f>
        <v>84</v>
      </c>
      <c r="L122" s="193"/>
    </row>
    <row r="123" spans="3:12" ht="14.25" customHeight="1" thickBot="1">
      <c r="C123" s="107"/>
      <c r="D123" s="21"/>
      <c r="E123" s="20" t="s">
        <v>474</v>
      </c>
      <c r="F123" s="18"/>
      <c r="G123" s="18"/>
      <c r="H123" s="131" t="s">
        <v>128</v>
      </c>
      <c r="I123" s="20" t="s">
        <v>29</v>
      </c>
      <c r="J123" s="156"/>
      <c r="K123" s="157">
        <f>L31</f>
        <v>40.43</v>
      </c>
      <c r="L123" s="191"/>
    </row>
    <row r="124" spans="3:12" ht="14.25" customHeight="1" thickBot="1">
      <c r="C124" s="122"/>
      <c r="D124" s="40"/>
      <c r="E124" s="387" t="s">
        <v>107</v>
      </c>
      <c r="F124" s="388"/>
      <c r="G124" s="388"/>
      <c r="H124" s="389"/>
      <c r="I124" s="415">
        <f>((I115-(K121*(I117+I118+I119))+I120-I116)*(K123/100))/K122</f>
        <v>1586.5446744642857</v>
      </c>
      <c r="J124" s="416"/>
      <c r="K124" s="417"/>
      <c r="L124" s="194"/>
    </row>
    <row r="125" spans="3:12" ht="14.25" customHeight="1" thickBot="1">
      <c r="C125" s="149"/>
      <c r="D125" s="145"/>
      <c r="E125" s="26"/>
      <c r="F125" s="26"/>
      <c r="G125" s="26"/>
      <c r="H125" s="26"/>
      <c r="I125" s="207"/>
      <c r="J125" s="146"/>
      <c r="K125" s="26"/>
      <c r="L125" s="147"/>
    </row>
    <row r="126" spans="2:12" ht="14.25" customHeight="1" thickBot="1">
      <c r="B126" s="100"/>
      <c r="C126" s="21"/>
      <c r="D126" s="128"/>
      <c r="E126" s="21"/>
      <c r="F126" s="21"/>
      <c r="G126" s="21"/>
      <c r="H126" s="21"/>
      <c r="I126" s="21"/>
      <c r="J126" s="129"/>
      <c r="K126" s="21"/>
      <c r="L126" s="21"/>
    </row>
    <row r="127" spans="3:12" ht="14.25" customHeight="1" thickBot="1">
      <c r="C127" s="371" t="s">
        <v>157</v>
      </c>
      <c r="D127" s="372"/>
      <c r="E127" s="372"/>
      <c r="F127" s="372"/>
      <c r="G127" s="372"/>
      <c r="H127" s="372"/>
      <c r="I127" s="372"/>
      <c r="J127" s="372"/>
      <c r="K127" s="372"/>
      <c r="L127" s="373"/>
    </row>
    <row r="128" spans="3:12" ht="14.25" customHeight="1">
      <c r="C128" s="105" t="s">
        <v>144</v>
      </c>
      <c r="D128" s="21"/>
      <c r="E128" s="21"/>
      <c r="F128" s="21"/>
      <c r="G128" s="21"/>
      <c r="H128" s="21"/>
      <c r="I128" s="21"/>
      <c r="J128" s="21"/>
      <c r="K128" s="21"/>
      <c r="L128" s="120"/>
    </row>
    <row r="129" spans="3:12" ht="14.25" customHeight="1" thickBot="1">
      <c r="C129" s="105"/>
      <c r="D129" s="21"/>
      <c r="E129" s="21"/>
      <c r="F129" s="21"/>
      <c r="G129" s="21"/>
      <c r="H129" s="17"/>
      <c r="I129" s="21"/>
      <c r="J129" s="21"/>
      <c r="K129" s="21"/>
      <c r="L129" s="120"/>
    </row>
    <row r="130" spans="3:12" ht="14.25" customHeight="1" thickBot="1">
      <c r="C130" s="109"/>
      <c r="D130" s="21"/>
      <c r="E130" s="19" t="s">
        <v>140</v>
      </c>
      <c r="F130" s="15"/>
      <c r="G130" s="15"/>
      <c r="H130" s="108" t="s">
        <v>141</v>
      </c>
      <c r="I130" s="393">
        <f>L16</f>
        <v>36731.21</v>
      </c>
      <c r="J130" s="421"/>
      <c r="K130" s="395"/>
      <c r="L130" s="120"/>
    </row>
    <row r="131" spans="3:12" ht="15" thickBot="1">
      <c r="C131" s="109"/>
      <c r="D131" s="21"/>
      <c r="E131" s="20" t="s">
        <v>475</v>
      </c>
      <c r="F131" s="18"/>
      <c r="G131" s="18"/>
      <c r="H131" s="131" t="s">
        <v>145</v>
      </c>
      <c r="I131" s="19" t="s">
        <v>60</v>
      </c>
      <c r="J131" s="130"/>
      <c r="K131" s="141">
        <f>L33</f>
        <v>90</v>
      </c>
      <c r="L131" s="120"/>
    </row>
    <row r="132" spans="3:12" ht="15" thickBot="1">
      <c r="C132" s="109"/>
      <c r="D132" s="21"/>
      <c r="E132" s="20" t="s">
        <v>476</v>
      </c>
      <c r="F132" s="18"/>
      <c r="G132" s="18"/>
      <c r="H132" s="131" t="s">
        <v>146</v>
      </c>
      <c r="I132" s="19" t="s">
        <v>29</v>
      </c>
      <c r="J132" s="130"/>
      <c r="K132" s="141">
        <f>L34</f>
        <v>73.44</v>
      </c>
      <c r="L132" s="120"/>
    </row>
    <row r="133" spans="3:12" ht="15" thickBot="1">
      <c r="C133" s="109"/>
      <c r="D133" s="21"/>
      <c r="E133" s="387" t="s">
        <v>107</v>
      </c>
      <c r="F133" s="388"/>
      <c r="G133" s="388"/>
      <c r="H133" s="389"/>
      <c r="I133" s="415">
        <f>(I130*(K132/100))/K131</f>
        <v>299.72667359999997</v>
      </c>
      <c r="J133" s="416"/>
      <c r="K133" s="417"/>
      <c r="L133" s="120"/>
    </row>
    <row r="134" spans="3:12" ht="13.5" thickBot="1">
      <c r="C134" s="127"/>
      <c r="D134" s="21"/>
      <c r="E134" s="21"/>
      <c r="F134" s="21"/>
      <c r="G134" s="21"/>
      <c r="H134" s="21"/>
      <c r="I134" s="21"/>
      <c r="J134" s="21"/>
      <c r="K134" s="21"/>
      <c r="L134" s="120"/>
    </row>
    <row r="135" spans="3:12" ht="14.25" customHeight="1" thickBot="1">
      <c r="C135" s="371" t="s">
        <v>158</v>
      </c>
      <c r="D135" s="372"/>
      <c r="E135" s="372"/>
      <c r="F135" s="372"/>
      <c r="G135" s="372"/>
      <c r="H135" s="372"/>
      <c r="I135" s="372"/>
      <c r="J135" s="372"/>
      <c r="K135" s="372"/>
      <c r="L135" s="373"/>
    </row>
    <row r="136" spans="3:12" ht="14.25" customHeight="1">
      <c r="C136" s="105" t="s">
        <v>129</v>
      </c>
      <c r="D136" s="21"/>
      <c r="E136" s="21"/>
      <c r="F136" s="21"/>
      <c r="G136" s="21"/>
      <c r="H136" s="21"/>
      <c r="I136" s="21"/>
      <c r="J136" s="21"/>
      <c r="K136" s="21"/>
      <c r="L136" s="120"/>
    </row>
    <row r="137" spans="3:12" ht="14.25" customHeight="1" thickBot="1">
      <c r="C137" s="105"/>
      <c r="D137" s="21"/>
      <c r="E137" s="21"/>
      <c r="F137" s="21"/>
      <c r="G137" s="21"/>
      <c r="H137" s="17"/>
      <c r="I137" s="21"/>
      <c r="J137" s="21"/>
      <c r="K137" s="21"/>
      <c r="L137" s="120"/>
    </row>
    <row r="138" spans="3:12" ht="14.25" customHeight="1" thickBot="1">
      <c r="C138" s="109"/>
      <c r="D138" s="21"/>
      <c r="E138" s="19" t="s">
        <v>477</v>
      </c>
      <c r="F138" s="15"/>
      <c r="G138" s="15"/>
      <c r="H138" s="108"/>
      <c r="I138" s="393">
        <f>L24</f>
        <v>0</v>
      </c>
      <c r="J138" s="411"/>
      <c r="K138" s="470"/>
      <c r="L138" s="120"/>
    </row>
    <row r="139" spans="3:12" ht="14.25" customHeight="1" thickBot="1">
      <c r="C139" s="109"/>
      <c r="D139" s="21"/>
      <c r="E139" s="20" t="s">
        <v>478</v>
      </c>
      <c r="F139" s="18"/>
      <c r="G139" s="18"/>
      <c r="H139" s="131" t="s">
        <v>130</v>
      </c>
      <c r="I139" s="418">
        <f>L25</f>
        <v>144.46</v>
      </c>
      <c r="J139" s="419"/>
      <c r="K139" s="420"/>
      <c r="L139" s="120"/>
    </row>
    <row r="140" spans="3:12" ht="14.25" customHeight="1" thickBot="1">
      <c r="C140" s="109"/>
      <c r="D140" s="21"/>
      <c r="E140" s="20" t="s">
        <v>479</v>
      </c>
      <c r="F140" s="18"/>
      <c r="G140" s="18"/>
      <c r="H140" s="131"/>
      <c r="I140" s="418">
        <f>L26</f>
        <v>4585.97</v>
      </c>
      <c r="J140" s="419"/>
      <c r="K140" s="420"/>
      <c r="L140" s="120"/>
    </row>
    <row r="141" spans="3:12" ht="14.25" customHeight="1" thickBot="1">
      <c r="C141" s="109" t="s">
        <v>0</v>
      </c>
      <c r="D141" s="21"/>
      <c r="E141" s="387" t="s">
        <v>107</v>
      </c>
      <c r="F141" s="388"/>
      <c r="G141" s="388"/>
      <c r="H141" s="389"/>
      <c r="I141" s="415">
        <f>(I138+I140+I139)/12</f>
        <v>394.20250000000004</v>
      </c>
      <c r="J141" s="416"/>
      <c r="K141" s="417"/>
      <c r="L141" s="120"/>
    </row>
    <row r="142" spans="3:12" ht="14.25" customHeight="1" thickBot="1">
      <c r="C142" s="127"/>
      <c r="D142" s="21"/>
      <c r="E142" s="21"/>
      <c r="F142" s="21"/>
      <c r="G142" s="21"/>
      <c r="H142" s="21"/>
      <c r="I142" s="21"/>
      <c r="J142" s="129"/>
      <c r="K142" s="21"/>
      <c r="L142" s="120"/>
    </row>
    <row r="143" spans="3:12" ht="14.25" customHeight="1" thickBot="1">
      <c r="C143" s="371" t="s">
        <v>159</v>
      </c>
      <c r="D143" s="372"/>
      <c r="E143" s="372"/>
      <c r="F143" s="372"/>
      <c r="G143" s="372"/>
      <c r="H143" s="372"/>
      <c r="I143" s="372"/>
      <c r="J143" s="372"/>
      <c r="K143" s="372"/>
      <c r="L143" s="373"/>
    </row>
    <row r="144" spans="3:12" ht="14.25" customHeight="1">
      <c r="C144" s="105" t="s">
        <v>498</v>
      </c>
      <c r="D144" s="21"/>
      <c r="E144" s="21"/>
      <c r="F144" s="21"/>
      <c r="G144" s="21"/>
      <c r="H144" s="21"/>
      <c r="I144" s="21"/>
      <c r="J144" s="21"/>
      <c r="K144" s="21"/>
      <c r="L144" s="120"/>
    </row>
    <row r="145" spans="3:12" ht="14.25" customHeight="1" thickBot="1">
      <c r="C145" s="107"/>
      <c r="D145" s="21" t="s">
        <v>499</v>
      </c>
      <c r="E145" s="21"/>
      <c r="F145" s="21"/>
      <c r="G145" s="21"/>
      <c r="H145" s="21"/>
      <c r="I145" s="21"/>
      <c r="J145" s="21"/>
      <c r="K145" s="21"/>
      <c r="L145" s="120"/>
    </row>
    <row r="146" spans="3:12" ht="14.25" customHeight="1" thickBot="1">
      <c r="C146" s="107"/>
      <c r="D146" s="21"/>
      <c r="E146" s="19" t="s">
        <v>121</v>
      </c>
      <c r="F146" s="15"/>
      <c r="G146" s="15"/>
      <c r="H146" s="108" t="s">
        <v>110</v>
      </c>
      <c r="I146" s="393">
        <f>L11</f>
        <v>359856</v>
      </c>
      <c r="J146" s="411"/>
      <c r="K146" s="470"/>
      <c r="L146" s="191"/>
    </row>
    <row r="147" spans="3:12" ht="14.25" customHeight="1" thickBot="1">
      <c r="C147" s="107"/>
      <c r="D147" s="21"/>
      <c r="E147" s="19" t="s">
        <v>466</v>
      </c>
      <c r="F147" s="15"/>
      <c r="G147" s="15"/>
      <c r="H147" s="114" t="s">
        <v>219</v>
      </c>
      <c r="I147" s="418">
        <f>L17</f>
        <v>1198.55</v>
      </c>
      <c r="J147" s="419"/>
      <c r="K147" s="420"/>
      <c r="L147" s="191"/>
    </row>
    <row r="148" spans="3:12" ht="14.25" customHeight="1" thickBot="1">
      <c r="C148" s="107"/>
      <c r="D148" s="21"/>
      <c r="E148" s="19" t="s">
        <v>480</v>
      </c>
      <c r="F148" s="15"/>
      <c r="G148" s="15"/>
      <c r="H148" s="114" t="s">
        <v>1</v>
      </c>
      <c r="I148" s="195" t="s">
        <v>29</v>
      </c>
      <c r="J148" s="130"/>
      <c r="K148" s="141">
        <f>L49</f>
        <v>9.06</v>
      </c>
      <c r="L148" s="191"/>
    </row>
    <row r="149" spans="3:12" ht="14.25" customHeight="1" thickBot="1">
      <c r="C149" s="109"/>
      <c r="D149" s="21"/>
      <c r="E149" s="20" t="s">
        <v>481</v>
      </c>
      <c r="F149" s="18"/>
      <c r="G149" s="18"/>
      <c r="H149" s="131" t="s">
        <v>147</v>
      </c>
      <c r="I149" s="497">
        <f>L50</f>
        <v>60</v>
      </c>
      <c r="J149" s="498"/>
      <c r="K149" s="499"/>
      <c r="L149" s="191"/>
    </row>
    <row r="150" spans="3:12" ht="14.25" customHeight="1" thickBot="1">
      <c r="C150" s="107"/>
      <c r="D150" s="21"/>
      <c r="E150" s="19" t="s">
        <v>482</v>
      </c>
      <c r="F150" s="15"/>
      <c r="G150" s="15"/>
      <c r="H150" s="114"/>
      <c r="I150" s="123" t="s">
        <v>29</v>
      </c>
      <c r="J150" s="130"/>
      <c r="K150" s="141">
        <f>L51</f>
        <v>7.38</v>
      </c>
      <c r="L150" s="191"/>
    </row>
    <row r="151" spans="3:12" ht="14.25" customHeight="1" thickBot="1">
      <c r="C151" s="109"/>
      <c r="D151" s="21"/>
      <c r="E151" s="387" t="s">
        <v>107</v>
      </c>
      <c r="F151" s="388"/>
      <c r="G151" s="388"/>
      <c r="H151" s="389"/>
      <c r="I151" s="415">
        <f>((((I146+I147)*(K148/100))+I149)*((K150/100)+1))/12</f>
        <v>2932.5068372145</v>
      </c>
      <c r="J151" s="416"/>
      <c r="K151" s="417"/>
      <c r="L151" s="120"/>
    </row>
    <row r="152" spans="3:12" ht="14.25" customHeight="1" thickBot="1">
      <c r="C152" s="117"/>
      <c r="D152" s="180"/>
      <c r="E152" s="180"/>
      <c r="F152" s="180"/>
      <c r="G152" s="180"/>
      <c r="H152" s="180"/>
      <c r="I152" s="180"/>
      <c r="J152" s="180"/>
      <c r="K152" s="180"/>
      <c r="L152" s="147"/>
    </row>
    <row r="153" spans="3:12" ht="14.25" customHeight="1">
      <c r="C153" s="21"/>
      <c r="D153" s="128"/>
      <c r="E153" s="21"/>
      <c r="F153" s="21"/>
      <c r="G153" s="21"/>
      <c r="H153" s="21"/>
      <c r="I153" s="208"/>
      <c r="J153" s="129"/>
      <c r="K153" s="21"/>
      <c r="L153" s="21"/>
    </row>
    <row r="154" spans="3:12" ht="14.25" customHeight="1">
      <c r="C154" s="425" t="s">
        <v>2</v>
      </c>
      <c r="D154" s="425"/>
      <c r="E154" s="425"/>
      <c r="F154" s="425"/>
      <c r="G154" s="425"/>
      <c r="H154" s="425"/>
      <c r="I154" s="425"/>
      <c r="J154" s="425"/>
      <c r="K154" s="425"/>
      <c r="L154" s="425"/>
    </row>
    <row r="155" spans="3:12" ht="14.25" customHeight="1" thickBot="1">
      <c r="C155" s="21"/>
      <c r="D155" s="21"/>
      <c r="E155" s="21"/>
      <c r="F155" s="21"/>
      <c r="G155" s="21"/>
      <c r="H155" s="21"/>
      <c r="I155" s="21"/>
      <c r="J155" s="129"/>
      <c r="K155" s="21"/>
      <c r="L155" s="21"/>
    </row>
    <row r="156" spans="3:14" s="100" customFormat="1" ht="14.25" customHeight="1" thickBot="1">
      <c r="C156" s="371" t="s">
        <v>3</v>
      </c>
      <c r="D156" s="372"/>
      <c r="E156" s="372"/>
      <c r="F156" s="372"/>
      <c r="G156" s="372"/>
      <c r="H156" s="372"/>
      <c r="I156" s="372"/>
      <c r="J156" s="372"/>
      <c r="K156" s="372"/>
      <c r="L156" s="373"/>
      <c r="N156" s="262"/>
    </row>
    <row r="157" spans="3:14" s="104" customFormat="1" ht="14.25" customHeight="1">
      <c r="C157" s="105" t="s">
        <v>500</v>
      </c>
      <c r="D157" s="17"/>
      <c r="E157" s="24"/>
      <c r="F157" s="24"/>
      <c r="G157" s="24"/>
      <c r="H157" s="24"/>
      <c r="I157" s="24"/>
      <c r="J157" s="17"/>
      <c r="K157" s="17"/>
      <c r="L157" s="106"/>
      <c r="N157" s="263"/>
    </row>
    <row r="158" spans="3:14" s="104" customFormat="1" ht="14.25" customHeight="1" thickBot="1">
      <c r="C158" s="107" t="s">
        <v>501</v>
      </c>
      <c r="D158" s="17"/>
      <c r="E158" s="24"/>
      <c r="F158" s="24"/>
      <c r="G158" s="24"/>
      <c r="H158" s="24"/>
      <c r="I158" s="24"/>
      <c r="J158" s="17"/>
      <c r="K158" s="17"/>
      <c r="L158" s="106"/>
      <c r="N158" s="263"/>
    </row>
    <row r="159" spans="3:14" s="104" customFormat="1" ht="14.25" customHeight="1" thickBot="1">
      <c r="C159" s="107"/>
      <c r="E159" s="19" t="s">
        <v>121</v>
      </c>
      <c r="F159" s="15"/>
      <c r="G159" s="15"/>
      <c r="H159" s="108" t="s">
        <v>110</v>
      </c>
      <c r="I159" s="393">
        <f aca="true" t="shared" si="3" ref="I159:I164">L11</f>
        <v>359856</v>
      </c>
      <c r="J159" s="411"/>
      <c r="K159" s="470"/>
      <c r="L159" s="137"/>
      <c r="N159" s="263"/>
    </row>
    <row r="160" spans="3:14" s="104" customFormat="1" ht="14.25" customHeight="1" thickBot="1">
      <c r="C160" s="107"/>
      <c r="E160" s="20" t="s">
        <v>122</v>
      </c>
      <c r="F160" s="18"/>
      <c r="G160" s="18"/>
      <c r="H160" s="131" t="s">
        <v>123</v>
      </c>
      <c r="I160" s="393">
        <f t="shared" si="3"/>
        <v>2856.7</v>
      </c>
      <c r="J160" s="411"/>
      <c r="K160" s="470"/>
      <c r="L160" s="137"/>
      <c r="N160" s="263"/>
    </row>
    <row r="161" spans="3:14" s="104" customFormat="1" ht="14.25" customHeight="1" thickBot="1">
      <c r="C161" s="107"/>
      <c r="E161" s="20" t="s">
        <v>4</v>
      </c>
      <c r="F161" s="18"/>
      <c r="G161" s="18"/>
      <c r="H161" s="131" t="s">
        <v>114</v>
      </c>
      <c r="I161" s="418">
        <f t="shared" si="3"/>
        <v>2856.7</v>
      </c>
      <c r="J161" s="419"/>
      <c r="K161" s="420"/>
      <c r="L161" s="222"/>
      <c r="N161" s="263"/>
    </row>
    <row r="162" spans="3:14" s="104" customFormat="1" ht="14.25" customHeight="1" thickBot="1">
      <c r="C162" s="107"/>
      <c r="E162" s="20" t="s">
        <v>125</v>
      </c>
      <c r="F162" s="18"/>
      <c r="G162" s="18"/>
      <c r="H162" s="131" t="s">
        <v>115</v>
      </c>
      <c r="I162" s="418">
        <f t="shared" si="3"/>
        <v>0</v>
      </c>
      <c r="J162" s="419"/>
      <c r="K162" s="420"/>
      <c r="L162" s="137"/>
      <c r="N162" s="263"/>
    </row>
    <row r="163" spans="3:14" s="104" customFormat="1" ht="14.25" customHeight="1" thickBot="1">
      <c r="C163" s="107"/>
      <c r="E163" s="20" t="s">
        <v>143</v>
      </c>
      <c r="F163" s="18"/>
      <c r="G163" s="18"/>
      <c r="H163" s="131" t="s">
        <v>142</v>
      </c>
      <c r="I163" s="418">
        <f t="shared" si="3"/>
        <v>0</v>
      </c>
      <c r="J163" s="419"/>
      <c r="K163" s="420"/>
      <c r="L163" s="137"/>
      <c r="N163" s="263"/>
    </row>
    <row r="164" spans="3:14" s="104" customFormat="1" ht="14.25" customHeight="1" thickBot="1">
      <c r="C164" s="107"/>
      <c r="E164" s="20" t="s">
        <v>140</v>
      </c>
      <c r="F164" s="18"/>
      <c r="G164" s="18"/>
      <c r="H164" s="131" t="s">
        <v>141</v>
      </c>
      <c r="I164" s="418">
        <f t="shared" si="3"/>
        <v>36731.21</v>
      </c>
      <c r="J164" s="419"/>
      <c r="K164" s="420"/>
      <c r="L164" s="137"/>
      <c r="N164" s="263"/>
    </row>
    <row r="165" spans="3:14" s="104" customFormat="1" ht="14.25" customHeight="1" thickBot="1">
      <c r="C165" s="107"/>
      <c r="E165" s="20" t="s">
        <v>466</v>
      </c>
      <c r="F165" s="18"/>
      <c r="G165" s="18"/>
      <c r="H165" s="131" t="s">
        <v>219</v>
      </c>
      <c r="I165" s="418">
        <f>L17</f>
        <v>1198.55</v>
      </c>
      <c r="J165" s="419"/>
      <c r="K165" s="420"/>
      <c r="L165" s="137"/>
      <c r="N165" s="263"/>
    </row>
    <row r="166" spans="3:14" s="104" customFormat="1" ht="14.25" customHeight="1" thickBot="1">
      <c r="C166" s="107"/>
      <c r="E166" s="20" t="s">
        <v>483</v>
      </c>
      <c r="F166" s="18"/>
      <c r="G166" s="18"/>
      <c r="H166" s="131" t="s">
        <v>5</v>
      </c>
      <c r="I166" s="19" t="s">
        <v>420</v>
      </c>
      <c r="J166" s="130"/>
      <c r="K166" s="139" t="str">
        <f>L29</f>
        <v>10</v>
      </c>
      <c r="L166" s="137"/>
      <c r="N166" s="263"/>
    </row>
    <row r="167" spans="3:14" s="100" customFormat="1" ht="14.25" customHeight="1" thickBot="1">
      <c r="C167" s="109"/>
      <c r="E167" s="19" t="s">
        <v>484</v>
      </c>
      <c r="F167" s="15"/>
      <c r="G167" s="15"/>
      <c r="H167" s="131" t="s">
        <v>6</v>
      </c>
      <c r="I167" s="476">
        <f>L37</f>
        <v>8712</v>
      </c>
      <c r="J167" s="423"/>
      <c r="K167" s="477"/>
      <c r="L167" s="137"/>
      <c r="N167" s="262"/>
    </row>
    <row r="168" spans="3:14" s="104" customFormat="1" ht="14.25" customHeight="1" thickBot="1">
      <c r="C168" s="107"/>
      <c r="E168" s="19" t="s">
        <v>485</v>
      </c>
      <c r="F168" s="15"/>
      <c r="G168" s="15"/>
      <c r="H168" s="114" t="s">
        <v>7</v>
      </c>
      <c r="I168" s="140" t="s">
        <v>29</v>
      </c>
      <c r="J168" s="130"/>
      <c r="K168" s="199">
        <f>L48</f>
        <v>1</v>
      </c>
      <c r="L168" s="137"/>
      <c r="N168" s="263"/>
    </row>
    <row r="169" spans="3:14" s="100" customFormat="1" ht="14.25" customHeight="1" thickBot="1">
      <c r="C169" s="109"/>
      <c r="E169" s="387" t="s">
        <v>107</v>
      </c>
      <c r="F169" s="388"/>
      <c r="G169" s="388"/>
      <c r="H169" s="389"/>
      <c r="I169" s="426">
        <f>(((I159-(K166*(I161+I162+I163))-I160+I164+I165)*(K168/100))/I167)</f>
        <v>0.42052578053259876</v>
      </c>
      <c r="J169" s="435"/>
      <c r="K169" s="428"/>
      <c r="L169" s="150"/>
      <c r="N169" s="262"/>
    </row>
    <row r="170" spans="3:12" ht="14.25" customHeight="1" thickBot="1">
      <c r="C170" s="149"/>
      <c r="D170" s="26"/>
      <c r="E170" s="26"/>
      <c r="F170" s="26"/>
      <c r="G170" s="26"/>
      <c r="H170" s="26"/>
      <c r="I170" s="223"/>
      <c r="J170" s="26"/>
      <c r="K170" s="26"/>
      <c r="L170" s="147"/>
    </row>
    <row r="171" spans="3:14" s="100" customFormat="1" ht="14.25" customHeight="1" thickBot="1">
      <c r="C171" s="21"/>
      <c r="D171" s="21"/>
      <c r="E171" s="21"/>
      <c r="F171" s="21"/>
      <c r="G171" s="21"/>
      <c r="H171" s="21"/>
      <c r="I171" s="224"/>
      <c r="J171" s="21"/>
      <c r="K171" s="21"/>
      <c r="L171" s="21"/>
      <c r="N171" s="262"/>
    </row>
    <row r="172" spans="3:14" s="100" customFormat="1" ht="14.25" customHeight="1" thickBot="1">
      <c r="C172" s="371" t="s">
        <v>105</v>
      </c>
      <c r="D172" s="372"/>
      <c r="E172" s="372"/>
      <c r="F172" s="372"/>
      <c r="G172" s="372"/>
      <c r="H172" s="372"/>
      <c r="I172" s="372"/>
      <c r="J172" s="372"/>
      <c r="K172" s="372"/>
      <c r="L172" s="373"/>
      <c r="N172" s="262"/>
    </row>
    <row r="173" spans="3:14" s="104" customFormat="1" ht="14.25" customHeight="1">
      <c r="C173" s="105" t="s">
        <v>8</v>
      </c>
      <c r="D173" s="17"/>
      <c r="E173" s="24"/>
      <c r="F173" s="24"/>
      <c r="G173" s="24"/>
      <c r="H173" s="24"/>
      <c r="I173" s="24"/>
      <c r="J173" s="17"/>
      <c r="K173" s="17"/>
      <c r="L173" s="106"/>
      <c r="N173" s="263"/>
    </row>
    <row r="174" spans="3:14" s="104" customFormat="1" ht="14.25" customHeight="1" thickBot="1">
      <c r="C174" s="105"/>
      <c r="D174" s="17"/>
      <c r="E174" s="24"/>
      <c r="F174" s="24"/>
      <c r="G174" s="24"/>
      <c r="H174" s="17"/>
      <c r="I174" s="24"/>
      <c r="J174" s="17"/>
      <c r="K174" s="17"/>
      <c r="L174" s="106"/>
      <c r="N174" s="263"/>
    </row>
    <row r="175" spans="3:14" s="104" customFormat="1" ht="14.25" customHeight="1" thickBot="1">
      <c r="C175" s="107"/>
      <c r="E175" s="19" t="s">
        <v>486</v>
      </c>
      <c r="F175" s="15"/>
      <c r="G175" s="15"/>
      <c r="H175" s="108" t="s">
        <v>9</v>
      </c>
      <c r="I175" s="429">
        <f>L19</f>
        <v>5.83</v>
      </c>
      <c r="J175" s="430"/>
      <c r="K175" s="431"/>
      <c r="L175" s="106"/>
      <c r="N175" s="263"/>
    </row>
    <row r="176" spans="3:14" s="104" customFormat="1" ht="14.25" customHeight="1" thickBot="1">
      <c r="C176" s="107"/>
      <c r="E176" s="20" t="s">
        <v>487</v>
      </c>
      <c r="F176" s="18"/>
      <c r="G176" s="18"/>
      <c r="H176" s="131" t="s">
        <v>10</v>
      </c>
      <c r="I176" s="19" t="s">
        <v>30</v>
      </c>
      <c r="J176" s="130"/>
      <c r="K176" s="141">
        <f>L39</f>
        <v>3.64</v>
      </c>
      <c r="L176" s="106"/>
      <c r="N176" s="263"/>
    </row>
    <row r="177" spans="3:14" s="104" customFormat="1" ht="14.25" customHeight="1" thickBot="1">
      <c r="C177" s="107"/>
      <c r="E177" s="387" t="s">
        <v>107</v>
      </c>
      <c r="F177" s="388"/>
      <c r="G177" s="388"/>
      <c r="H177" s="389"/>
      <c r="I177" s="426">
        <f>I175/K176</f>
        <v>1.6016483516483515</v>
      </c>
      <c r="J177" s="435"/>
      <c r="K177" s="428"/>
      <c r="L177" s="106"/>
      <c r="N177" s="263"/>
    </row>
    <row r="178" spans="3:12" ht="14.25" customHeight="1" thickBot="1">
      <c r="C178" s="127"/>
      <c r="D178" s="128"/>
      <c r="E178" s="21"/>
      <c r="F178" s="21"/>
      <c r="G178" s="21"/>
      <c r="H178" s="21"/>
      <c r="I178" s="21"/>
      <c r="J178" s="129"/>
      <c r="K178" s="21"/>
      <c r="L178" s="120"/>
    </row>
    <row r="179" spans="3:14" s="100" customFormat="1" ht="14.25" customHeight="1" thickBot="1">
      <c r="C179" s="371" t="s">
        <v>106</v>
      </c>
      <c r="D179" s="372"/>
      <c r="E179" s="372"/>
      <c r="F179" s="372"/>
      <c r="G179" s="372"/>
      <c r="H179" s="372"/>
      <c r="I179" s="372"/>
      <c r="J179" s="372"/>
      <c r="K179" s="372"/>
      <c r="L179" s="373"/>
      <c r="N179" s="262"/>
    </row>
    <row r="180" spans="3:14" s="104" customFormat="1" ht="14.25" customHeight="1">
      <c r="C180" s="105" t="s">
        <v>151</v>
      </c>
      <c r="D180" s="17"/>
      <c r="E180" s="24"/>
      <c r="F180" s="24"/>
      <c r="G180" s="24"/>
      <c r="H180" s="24"/>
      <c r="I180" s="24"/>
      <c r="J180" s="17"/>
      <c r="K180" s="17"/>
      <c r="L180" s="106"/>
      <c r="N180" s="263"/>
    </row>
    <row r="181" spans="3:14" s="104" customFormat="1" ht="14.25" customHeight="1" thickBot="1">
      <c r="C181" s="107"/>
      <c r="D181" s="17"/>
      <c r="E181" s="24"/>
      <c r="F181" s="24"/>
      <c r="G181" s="24"/>
      <c r="H181" s="24"/>
      <c r="I181" s="24"/>
      <c r="J181" s="17"/>
      <c r="K181" s="17"/>
      <c r="L181" s="106"/>
      <c r="N181" s="263"/>
    </row>
    <row r="182" spans="3:14" s="104" customFormat="1" ht="14.25" customHeight="1" thickBot="1">
      <c r="C182" s="107"/>
      <c r="E182" s="19" t="s">
        <v>250</v>
      </c>
      <c r="F182" s="15"/>
      <c r="G182" s="15"/>
      <c r="H182" s="108" t="s">
        <v>11</v>
      </c>
      <c r="I182" s="393">
        <f>L21</f>
        <v>26.08</v>
      </c>
      <c r="J182" s="411"/>
      <c r="K182" s="470"/>
      <c r="L182" s="106"/>
      <c r="N182" s="263"/>
    </row>
    <row r="183" spans="3:14" s="104" customFormat="1" ht="14.25" customHeight="1" thickBot="1">
      <c r="C183" s="107"/>
      <c r="E183" s="20" t="s">
        <v>251</v>
      </c>
      <c r="F183" s="18"/>
      <c r="G183" s="18"/>
      <c r="H183" s="131" t="s">
        <v>12</v>
      </c>
      <c r="I183" s="418">
        <f>L22</f>
        <v>35.12</v>
      </c>
      <c r="J183" s="419"/>
      <c r="K183" s="420"/>
      <c r="L183" s="106"/>
      <c r="N183" s="263"/>
    </row>
    <row r="184" spans="3:14" s="104" customFormat="1" ht="14.25" customHeight="1" thickBot="1">
      <c r="C184" s="107"/>
      <c r="E184" s="20" t="s">
        <v>488</v>
      </c>
      <c r="F184" s="18"/>
      <c r="G184" s="18"/>
      <c r="H184" s="131" t="s">
        <v>13</v>
      </c>
      <c r="I184" s="19" t="s">
        <v>14</v>
      </c>
      <c r="J184" s="130"/>
      <c r="K184" s="141">
        <f>L41</f>
        <v>15</v>
      </c>
      <c r="L184" s="106"/>
      <c r="N184" s="263"/>
    </row>
    <row r="185" spans="3:14" s="104" customFormat="1" ht="14.25" customHeight="1" thickBot="1">
      <c r="C185" s="107"/>
      <c r="E185" s="20" t="s">
        <v>489</v>
      </c>
      <c r="F185" s="18"/>
      <c r="G185" s="18"/>
      <c r="H185" s="131" t="s">
        <v>15</v>
      </c>
      <c r="I185" s="19" t="s">
        <v>14</v>
      </c>
      <c r="J185" s="130"/>
      <c r="K185" s="141">
        <f>L42</f>
        <v>10.25</v>
      </c>
      <c r="L185" s="106"/>
      <c r="N185" s="263"/>
    </row>
    <row r="186" spans="3:14" s="104" customFormat="1" ht="14.25" customHeight="1" thickBot="1">
      <c r="C186" s="107"/>
      <c r="E186" s="20" t="s">
        <v>490</v>
      </c>
      <c r="F186" s="18"/>
      <c r="G186" s="18"/>
      <c r="H186" s="131" t="s">
        <v>16</v>
      </c>
      <c r="I186" s="152" t="s">
        <v>17</v>
      </c>
      <c r="J186" s="121"/>
      <c r="K186" s="153">
        <f>L43</f>
        <v>14642</v>
      </c>
      <c r="L186" s="106"/>
      <c r="N186" s="263"/>
    </row>
    <row r="187" spans="3:14" s="104" customFormat="1" ht="14.25" customHeight="1" thickBot="1">
      <c r="C187" s="107"/>
      <c r="E187" s="20" t="s">
        <v>491</v>
      </c>
      <c r="F187" s="18"/>
      <c r="G187" s="18"/>
      <c r="H187" s="154" t="s">
        <v>18</v>
      </c>
      <c r="I187" s="140" t="s">
        <v>17</v>
      </c>
      <c r="J187" s="130"/>
      <c r="K187" s="155">
        <f>L44</f>
        <v>50000</v>
      </c>
      <c r="L187" s="106"/>
      <c r="N187" s="263"/>
    </row>
    <row r="188" spans="3:14" s="104" customFormat="1" ht="14.25" customHeight="1" thickBot="1">
      <c r="C188" s="107"/>
      <c r="E188" s="20" t="s">
        <v>492</v>
      </c>
      <c r="F188" s="18"/>
      <c r="G188" s="18"/>
      <c r="H188" s="131" t="s">
        <v>19</v>
      </c>
      <c r="I188" s="20" t="s">
        <v>14</v>
      </c>
      <c r="J188" s="156"/>
      <c r="K188" s="157">
        <f>L45</f>
        <v>9</v>
      </c>
      <c r="L188" s="106"/>
      <c r="N188" s="263"/>
    </row>
    <row r="189" spans="3:14" s="104" customFormat="1" ht="14.25" customHeight="1" thickBot="1">
      <c r="C189" s="107"/>
      <c r="E189" s="387" t="s">
        <v>107</v>
      </c>
      <c r="F189" s="388"/>
      <c r="G189" s="388"/>
      <c r="H189" s="389"/>
      <c r="I189" s="426">
        <f>((I182*(K184+K188))/K186)+((I183*K185)/K187)</f>
        <v>0.04994785843464007</v>
      </c>
      <c r="J189" s="435"/>
      <c r="K189" s="428"/>
      <c r="L189" s="106"/>
      <c r="N189" s="263"/>
    </row>
    <row r="190" spans="3:12" ht="14.25" customHeight="1" thickBot="1">
      <c r="C190" s="117"/>
      <c r="D190" s="26"/>
      <c r="E190" s="26"/>
      <c r="F190" s="26"/>
      <c r="G190" s="26"/>
      <c r="H190" s="26"/>
      <c r="I190" s="26"/>
      <c r="J190" s="26"/>
      <c r="K190" s="145"/>
      <c r="L190" s="166"/>
    </row>
    <row r="191" spans="3:14" s="100" customFormat="1" ht="14.25" customHeight="1" thickBot="1">
      <c r="C191" s="371" t="s">
        <v>20</v>
      </c>
      <c r="D191" s="372"/>
      <c r="E191" s="372"/>
      <c r="F191" s="372"/>
      <c r="G191" s="372"/>
      <c r="H191" s="372"/>
      <c r="I191" s="372"/>
      <c r="J191" s="372"/>
      <c r="K191" s="372"/>
      <c r="L191" s="373"/>
      <c r="N191" s="262"/>
    </row>
    <row r="192" spans="3:14" s="104" customFormat="1" ht="14.25" customHeight="1">
      <c r="C192" s="105" t="s">
        <v>21</v>
      </c>
      <c r="D192" s="17"/>
      <c r="E192" s="24"/>
      <c r="F192" s="24"/>
      <c r="G192" s="24"/>
      <c r="H192" s="24"/>
      <c r="I192" s="24"/>
      <c r="J192" s="17"/>
      <c r="K192" s="17"/>
      <c r="L192" s="106"/>
      <c r="N192" s="263"/>
    </row>
    <row r="193" spans="3:14" s="104" customFormat="1" ht="14.25" customHeight="1" thickBot="1">
      <c r="C193" s="105"/>
      <c r="D193" s="17"/>
      <c r="E193" s="24"/>
      <c r="F193" s="24"/>
      <c r="G193" s="24"/>
      <c r="H193" s="17"/>
      <c r="I193" s="24"/>
      <c r="J193" s="17"/>
      <c r="K193" s="17"/>
      <c r="L193" s="106"/>
      <c r="N193" s="263"/>
    </row>
    <row r="194" spans="3:14" s="104" customFormat="1" ht="14.25" customHeight="1" thickBot="1">
      <c r="C194" s="107"/>
      <c r="E194" s="19" t="s">
        <v>493</v>
      </c>
      <c r="F194" s="15"/>
      <c r="G194" s="15"/>
      <c r="H194" s="108" t="s">
        <v>22</v>
      </c>
      <c r="I194" s="393">
        <f>L23</f>
        <v>446.82667236510827</v>
      </c>
      <c r="J194" s="411"/>
      <c r="K194" s="470"/>
      <c r="L194" s="106"/>
      <c r="N194" s="263"/>
    </row>
    <row r="195" spans="3:14" s="104" customFormat="1" ht="14.25" customHeight="1" thickBot="1">
      <c r="C195" s="107"/>
      <c r="E195" s="20" t="s">
        <v>494</v>
      </c>
      <c r="F195" s="18"/>
      <c r="G195" s="18"/>
      <c r="H195" s="131" t="s">
        <v>23</v>
      </c>
      <c r="I195" s="19" t="s">
        <v>161</v>
      </c>
      <c r="J195" s="130"/>
      <c r="K195" s="155">
        <f>L32</f>
        <v>4000</v>
      </c>
      <c r="L195" s="106"/>
      <c r="N195" s="263"/>
    </row>
    <row r="196" spans="3:14" s="104" customFormat="1" ht="14.25" customHeight="1" thickBot="1">
      <c r="C196" s="107"/>
      <c r="E196" s="387" t="s">
        <v>107</v>
      </c>
      <c r="F196" s="388"/>
      <c r="G196" s="388"/>
      <c r="H196" s="389"/>
      <c r="I196" s="432">
        <f>I194/K195</f>
        <v>0.11170666809127706</v>
      </c>
      <c r="J196" s="433"/>
      <c r="K196" s="434"/>
      <c r="L196" s="106"/>
      <c r="N196" s="263"/>
    </row>
    <row r="197" spans="3:12" ht="14.25" customHeight="1" thickBot="1">
      <c r="C197" s="160"/>
      <c r="D197" s="161"/>
      <c r="E197" s="161"/>
      <c r="F197" s="161"/>
      <c r="G197" s="161"/>
      <c r="H197" s="161"/>
      <c r="I197" s="161"/>
      <c r="J197" s="161"/>
      <c r="K197" s="161"/>
      <c r="L197" s="162"/>
    </row>
    <row r="198" spans="3:14" s="100" customFormat="1" ht="14.25" customHeight="1" thickBot="1">
      <c r="C198" s="371" t="s">
        <v>24</v>
      </c>
      <c r="D198" s="372"/>
      <c r="E198" s="372"/>
      <c r="F198" s="372"/>
      <c r="G198" s="372"/>
      <c r="H198" s="372"/>
      <c r="I198" s="372"/>
      <c r="J198" s="372"/>
      <c r="K198" s="372"/>
      <c r="L198" s="373"/>
      <c r="N198" s="262"/>
    </row>
    <row r="199" spans="3:14" s="104" customFormat="1" ht="14.25" customHeight="1">
      <c r="C199" s="105" t="s">
        <v>502</v>
      </c>
      <c r="D199" s="17"/>
      <c r="E199" s="24"/>
      <c r="F199" s="24"/>
      <c r="G199" s="24"/>
      <c r="H199" s="24"/>
      <c r="I199" s="24"/>
      <c r="J199" s="17"/>
      <c r="K199" s="17"/>
      <c r="L199" s="106"/>
      <c r="N199" s="263"/>
    </row>
    <row r="200" spans="3:14" s="104" customFormat="1" ht="14.25" customHeight="1" thickBot="1">
      <c r="C200" s="107"/>
      <c r="D200" s="17" t="s">
        <v>503</v>
      </c>
      <c r="E200" s="24"/>
      <c r="F200" s="24"/>
      <c r="G200" s="24"/>
      <c r="H200" s="24"/>
      <c r="I200" s="24"/>
      <c r="J200" s="17"/>
      <c r="K200" s="17"/>
      <c r="L200" s="106"/>
      <c r="N200" s="263"/>
    </row>
    <row r="201" spans="3:14" s="104" customFormat="1" ht="14.25" customHeight="1" thickBot="1">
      <c r="C201" s="107"/>
      <c r="E201" s="19" t="s">
        <v>124</v>
      </c>
      <c r="F201" s="15"/>
      <c r="G201" s="15"/>
      <c r="H201" s="108" t="s">
        <v>114</v>
      </c>
      <c r="I201" s="393">
        <f>L13</f>
        <v>2856.7</v>
      </c>
      <c r="J201" s="411"/>
      <c r="K201" s="470"/>
      <c r="L201" s="106"/>
      <c r="N201" s="263"/>
    </row>
    <row r="202" spans="3:14" s="104" customFormat="1" ht="14.25" customHeight="1" thickBot="1">
      <c r="C202" s="107"/>
      <c r="E202" s="20" t="s">
        <v>125</v>
      </c>
      <c r="F202" s="18"/>
      <c r="G202" s="18"/>
      <c r="H202" s="131" t="s">
        <v>115</v>
      </c>
      <c r="I202" s="418">
        <f>L14</f>
        <v>0</v>
      </c>
      <c r="J202" s="419"/>
      <c r="K202" s="420"/>
      <c r="L202" s="106"/>
      <c r="N202" s="263"/>
    </row>
    <row r="203" spans="3:14" s="104" customFormat="1" ht="14.25" customHeight="1" thickBot="1">
      <c r="C203" s="107"/>
      <c r="E203" s="20" t="s">
        <v>143</v>
      </c>
      <c r="F203" s="18"/>
      <c r="G203" s="18"/>
      <c r="H203" s="131" t="s">
        <v>142</v>
      </c>
      <c r="I203" s="418">
        <f>L15</f>
        <v>0</v>
      </c>
      <c r="J203" s="419"/>
      <c r="K203" s="420"/>
      <c r="L203" s="106"/>
      <c r="N203" s="263"/>
    </row>
    <row r="204" spans="3:14" s="104" customFormat="1" ht="14.25" customHeight="1" thickBot="1">
      <c r="C204" s="107"/>
      <c r="E204" s="20" t="s">
        <v>495</v>
      </c>
      <c r="F204" s="18"/>
      <c r="G204" s="18"/>
      <c r="H204" s="131" t="s">
        <v>25</v>
      </c>
      <c r="I204" s="418">
        <f>L18</f>
        <v>714.8</v>
      </c>
      <c r="J204" s="480"/>
      <c r="K204" s="481"/>
      <c r="L204" s="106"/>
      <c r="N204" s="263"/>
    </row>
    <row r="205" spans="3:14" s="104" customFormat="1" ht="14.25" customHeight="1" thickBot="1">
      <c r="C205" s="107"/>
      <c r="E205" s="20" t="s">
        <v>483</v>
      </c>
      <c r="F205" s="18"/>
      <c r="G205" s="18"/>
      <c r="H205" s="131" t="s">
        <v>5</v>
      </c>
      <c r="I205" s="19" t="s">
        <v>420</v>
      </c>
      <c r="J205" s="130"/>
      <c r="K205" s="139" t="str">
        <f>L29</f>
        <v>10</v>
      </c>
      <c r="L205" s="106"/>
      <c r="N205" s="263"/>
    </row>
    <row r="206" spans="3:14" s="104" customFormat="1" ht="14.25" customHeight="1" thickBot="1">
      <c r="C206" s="107"/>
      <c r="E206" s="20" t="s">
        <v>496</v>
      </c>
      <c r="F206" s="18"/>
      <c r="G206" s="18"/>
      <c r="H206" s="131" t="s">
        <v>26</v>
      </c>
      <c r="I206" s="152" t="s">
        <v>29</v>
      </c>
      <c r="J206" s="121"/>
      <c r="K206" s="197">
        <f>L35</f>
        <v>20</v>
      </c>
      <c r="L206" s="106"/>
      <c r="N206" s="263"/>
    </row>
    <row r="207" spans="3:14" s="104" customFormat="1" ht="14.25" customHeight="1" thickBot="1">
      <c r="C207" s="107"/>
      <c r="E207" s="20" t="s">
        <v>497</v>
      </c>
      <c r="F207" s="18"/>
      <c r="G207" s="18"/>
      <c r="H207" s="154" t="s">
        <v>27</v>
      </c>
      <c r="I207" s="140" t="s">
        <v>161</v>
      </c>
      <c r="J207" s="164"/>
      <c r="K207" s="155">
        <f>L36</f>
        <v>275000</v>
      </c>
      <c r="L207" s="106"/>
      <c r="N207" s="263"/>
    </row>
    <row r="208" spans="3:14" s="104" customFormat="1" ht="14.25" customHeight="1" thickBot="1">
      <c r="C208" s="107"/>
      <c r="E208" s="387" t="s">
        <v>107</v>
      </c>
      <c r="F208" s="388"/>
      <c r="G208" s="388"/>
      <c r="H208" s="389"/>
      <c r="I208" s="503">
        <f>(((((I201+I202+I203)*K205)*((K206/100)+1))+(I204*K205))/K207)</f>
        <v>0.15064872727272727</v>
      </c>
      <c r="J208" s="504"/>
      <c r="K208" s="505"/>
      <c r="L208" s="203"/>
      <c r="N208" s="263"/>
    </row>
    <row r="209" spans="3:12" ht="14.25" customHeight="1" thickBot="1">
      <c r="C209" s="225"/>
      <c r="D209" s="67"/>
      <c r="E209" s="67"/>
      <c r="F209" s="67"/>
      <c r="G209" s="67"/>
      <c r="H209" s="67"/>
      <c r="I209" s="209"/>
      <c r="J209" s="67"/>
      <c r="K209" s="67"/>
      <c r="L209" s="166"/>
    </row>
    <row r="210" spans="3:12" ht="14.25" customHeight="1" thickBot="1">
      <c r="C210" s="371" t="s">
        <v>531</v>
      </c>
      <c r="D210" s="372"/>
      <c r="E210" s="372"/>
      <c r="F210" s="372"/>
      <c r="G210" s="372"/>
      <c r="H210" s="372"/>
      <c r="I210" s="372"/>
      <c r="J210" s="372"/>
      <c r="K210" s="372"/>
      <c r="L210" s="373"/>
    </row>
    <row r="211" spans="3:12" ht="14.25" customHeight="1">
      <c r="C211" s="315" t="s">
        <v>532</v>
      </c>
      <c r="D211" s="307"/>
      <c r="E211" s="24"/>
      <c r="F211" s="24"/>
      <c r="G211" s="24"/>
      <c r="H211" s="24"/>
      <c r="I211" s="24"/>
      <c r="J211" s="17"/>
      <c r="K211" s="17"/>
      <c r="L211" s="308"/>
    </row>
    <row r="212" spans="3:12" ht="14.25" customHeight="1" thickBot="1">
      <c r="C212" s="105"/>
      <c r="D212" s="17"/>
      <c r="E212" s="24"/>
      <c r="F212" s="24"/>
      <c r="G212" s="24"/>
      <c r="H212" s="17"/>
      <c r="I212" s="24"/>
      <c r="J212" s="17"/>
      <c r="K212" s="17"/>
      <c r="L212" s="106"/>
    </row>
    <row r="213" spans="3:12" ht="14.25" customHeight="1" thickBot="1">
      <c r="C213" s="107"/>
      <c r="D213" s="104"/>
      <c r="E213" s="19" t="s">
        <v>543</v>
      </c>
      <c r="F213" s="15"/>
      <c r="G213" s="15"/>
      <c r="H213" s="108" t="s">
        <v>536</v>
      </c>
      <c r="I213" s="429">
        <f>L20</f>
        <v>3.093</v>
      </c>
      <c r="J213" s="430"/>
      <c r="K213" s="431"/>
      <c r="L213" s="106"/>
    </row>
    <row r="214" spans="3:12" ht="14.25" customHeight="1" thickBot="1">
      <c r="C214" s="107"/>
      <c r="D214" s="104"/>
      <c r="E214" s="20" t="s">
        <v>487</v>
      </c>
      <c r="F214" s="18"/>
      <c r="G214" s="18"/>
      <c r="H214" s="131" t="s">
        <v>10</v>
      </c>
      <c r="I214" s="19" t="s">
        <v>30</v>
      </c>
      <c r="J214" s="130"/>
      <c r="K214" s="141">
        <f>L39</f>
        <v>3.64</v>
      </c>
      <c r="L214" s="106"/>
    </row>
    <row r="215" spans="3:12" ht="14.25" customHeight="1" thickBot="1">
      <c r="C215" s="107"/>
      <c r="D215" s="104"/>
      <c r="E215" s="20" t="s">
        <v>544</v>
      </c>
      <c r="F215" s="18"/>
      <c r="G215" s="18"/>
      <c r="H215" s="131" t="s">
        <v>535</v>
      </c>
      <c r="I215" s="19" t="s">
        <v>30</v>
      </c>
      <c r="J215" s="130"/>
      <c r="K215" s="313">
        <f>L40</f>
        <v>0.0686</v>
      </c>
      <c r="L215" s="106"/>
    </row>
    <row r="216" spans="3:14" s="100" customFormat="1" ht="14.25" customHeight="1" thickBot="1">
      <c r="C216" s="107"/>
      <c r="D216" s="104"/>
      <c r="E216" s="387" t="s">
        <v>107</v>
      </c>
      <c r="F216" s="388"/>
      <c r="G216" s="388"/>
      <c r="H216" s="389"/>
      <c r="I216" s="426">
        <f>(I213/K214)*K215</f>
        <v>0.05829115384615384</v>
      </c>
      <c r="J216" s="435"/>
      <c r="K216" s="428"/>
      <c r="L216" s="106"/>
      <c r="N216" s="262"/>
    </row>
    <row r="217" spans="3:12" ht="14.25" customHeight="1" thickBot="1">
      <c r="C217" s="250"/>
      <c r="D217" s="314"/>
      <c r="E217" s="25"/>
      <c r="F217" s="25"/>
      <c r="G217" s="25"/>
      <c r="H217" s="25"/>
      <c r="I217" s="306"/>
      <c r="J217" s="306"/>
      <c r="K217" s="306"/>
      <c r="L217" s="119"/>
    </row>
    <row r="218" spans="3:12" ht="14.25" customHeight="1">
      <c r="C218" s="176"/>
      <c r="D218" s="104"/>
      <c r="E218" s="14"/>
      <c r="F218" s="14"/>
      <c r="G218" s="14"/>
      <c r="H218" s="14"/>
      <c r="I218" s="30"/>
      <c r="J218" s="30"/>
      <c r="K218" s="30"/>
      <c r="L218" s="17"/>
    </row>
    <row r="219" spans="1:14" s="104" customFormat="1" ht="14.25" customHeight="1">
      <c r="A219" s="438" t="s">
        <v>370</v>
      </c>
      <c r="B219" s="438"/>
      <c r="C219" s="438"/>
      <c r="D219" s="438"/>
      <c r="E219" s="438"/>
      <c r="F219" s="438"/>
      <c r="G219" s="438"/>
      <c r="H219" s="438"/>
      <c r="I219" s="438"/>
      <c r="J219" s="438"/>
      <c r="K219" s="438"/>
      <c r="L219" s="438"/>
      <c r="N219" s="263"/>
    </row>
    <row r="220" spans="1:14" s="104" customFormat="1" ht="14.25" customHeight="1">
      <c r="A220" s="51"/>
      <c r="B220" s="51"/>
      <c r="C220" s="100"/>
      <c r="D220" s="168"/>
      <c r="E220" s="51"/>
      <c r="F220" s="51"/>
      <c r="G220" s="51"/>
      <c r="H220" s="51"/>
      <c r="I220" s="51"/>
      <c r="J220" s="51"/>
      <c r="K220" s="51"/>
      <c r="L220" s="168"/>
      <c r="N220" s="263"/>
    </row>
    <row r="221" spans="1:14" s="104" customFormat="1" ht="14.25" customHeight="1">
      <c r="A221" s="439" t="s">
        <v>459</v>
      </c>
      <c r="B221" s="440"/>
      <c r="C221" s="440"/>
      <c r="D221" s="440"/>
      <c r="E221" s="440"/>
      <c r="F221" s="440"/>
      <c r="G221" s="440"/>
      <c r="H221" s="440"/>
      <c r="I221" s="440"/>
      <c r="J221" s="440"/>
      <c r="K221" s="440"/>
      <c r="L221" s="440"/>
      <c r="N221" s="263"/>
    </row>
    <row r="222" spans="1:14" s="104" customFormat="1" ht="14.25" customHeight="1">
      <c r="A222" s="440"/>
      <c r="B222" s="440"/>
      <c r="C222" s="440"/>
      <c r="D222" s="440"/>
      <c r="E222" s="440"/>
      <c r="F222" s="440"/>
      <c r="G222" s="440"/>
      <c r="H222" s="440"/>
      <c r="I222" s="440"/>
      <c r="J222" s="440"/>
      <c r="K222" s="440"/>
      <c r="L222" s="440"/>
      <c r="N222" s="263"/>
    </row>
    <row r="223" spans="1:12" ht="14.25" customHeight="1">
      <c r="A223" s="440"/>
      <c r="B223" s="440"/>
      <c r="C223" s="440"/>
      <c r="D223" s="440"/>
      <c r="E223" s="440"/>
      <c r="F223" s="440"/>
      <c r="G223" s="440"/>
      <c r="H223" s="440"/>
      <c r="I223" s="440"/>
      <c r="J223" s="440"/>
      <c r="K223" s="440"/>
      <c r="L223" s="440"/>
    </row>
    <row r="224" spans="1:12" ht="14.25" customHeight="1">
      <c r="A224" s="169"/>
      <c r="B224" s="169"/>
      <c r="C224" s="169"/>
      <c r="D224" s="169"/>
      <c r="E224" s="169"/>
      <c r="F224" s="169"/>
      <c r="G224" s="169"/>
      <c r="H224" s="169"/>
      <c r="I224" s="169"/>
      <c r="J224" s="169"/>
      <c r="K224" s="169"/>
      <c r="L224" s="169"/>
    </row>
    <row r="225" spans="1:12" ht="14.25" customHeight="1">
      <c r="A225" s="436" t="s">
        <v>372</v>
      </c>
      <c r="B225" s="437"/>
      <c r="C225" s="437"/>
      <c r="D225" s="437"/>
      <c r="E225" s="437"/>
      <c r="F225" s="437"/>
      <c r="G225" s="437"/>
      <c r="H225" s="437"/>
      <c r="I225" s="437"/>
      <c r="J225" s="437"/>
      <c r="K225" s="437"/>
      <c r="L225" s="437"/>
    </row>
    <row r="226" spans="1:12" ht="14.25" customHeight="1">
      <c r="A226" s="437"/>
      <c r="B226" s="437"/>
      <c r="C226" s="437"/>
      <c r="D226" s="437"/>
      <c r="E226" s="437"/>
      <c r="F226" s="437"/>
      <c r="G226" s="437"/>
      <c r="H226" s="437"/>
      <c r="I226" s="437"/>
      <c r="J226" s="437"/>
      <c r="K226" s="437"/>
      <c r="L226" s="437"/>
    </row>
    <row r="227" spans="1:12" ht="14.25" customHeight="1">
      <c r="A227" s="170"/>
      <c r="B227" s="170"/>
      <c r="C227" s="171"/>
      <c r="D227" s="170"/>
      <c r="E227" s="170"/>
      <c r="F227" s="170"/>
      <c r="G227" s="170"/>
      <c r="H227" s="170"/>
      <c r="I227" s="170"/>
      <c r="J227" s="170"/>
      <c r="K227" s="170"/>
      <c r="L227" s="172"/>
    </row>
    <row r="228" spans="1:14" s="104" customFormat="1" ht="14.25" customHeight="1">
      <c r="A228" s="436" t="s">
        <v>460</v>
      </c>
      <c r="B228" s="437"/>
      <c r="C228" s="437"/>
      <c r="D228" s="437"/>
      <c r="E228" s="437"/>
      <c r="F228" s="437"/>
      <c r="G228" s="437"/>
      <c r="H228" s="437"/>
      <c r="I228" s="437"/>
      <c r="J228" s="437"/>
      <c r="K228" s="437"/>
      <c r="L228" s="437"/>
      <c r="N228" s="263"/>
    </row>
    <row r="229" spans="1:14" s="104" customFormat="1" ht="14.25" customHeight="1">
      <c r="A229" s="437"/>
      <c r="B229" s="437"/>
      <c r="C229" s="437"/>
      <c r="D229" s="437"/>
      <c r="E229" s="437"/>
      <c r="F229" s="437"/>
      <c r="G229" s="437"/>
      <c r="H229" s="437"/>
      <c r="I229" s="437"/>
      <c r="J229" s="437"/>
      <c r="K229" s="437"/>
      <c r="L229" s="437"/>
      <c r="N229" s="263"/>
    </row>
    <row r="230" spans="1:14" s="104" customFormat="1" ht="14.25" customHeight="1">
      <c r="A230" s="437"/>
      <c r="B230" s="437"/>
      <c r="C230" s="437"/>
      <c r="D230" s="437"/>
      <c r="E230" s="437"/>
      <c r="F230" s="437"/>
      <c r="G230" s="437"/>
      <c r="H230" s="437"/>
      <c r="I230" s="437"/>
      <c r="J230" s="437"/>
      <c r="K230" s="437"/>
      <c r="L230" s="437"/>
      <c r="N230" s="263"/>
    </row>
    <row r="231" spans="1:14" s="104" customFormat="1" ht="14.25" customHeight="1">
      <c r="A231" s="170"/>
      <c r="B231" s="170"/>
      <c r="C231" s="171"/>
      <c r="D231" s="170"/>
      <c r="E231" s="170"/>
      <c r="F231" s="170"/>
      <c r="G231" s="170"/>
      <c r="H231" s="170"/>
      <c r="I231" s="170"/>
      <c r="J231" s="170"/>
      <c r="K231" s="170"/>
      <c r="L231" s="173"/>
      <c r="N231" s="263"/>
    </row>
    <row r="232" spans="1:14" s="104" customFormat="1" ht="14.25" customHeight="1">
      <c r="A232" s="436" t="s">
        <v>374</v>
      </c>
      <c r="B232" s="437"/>
      <c r="C232" s="437"/>
      <c r="D232" s="437"/>
      <c r="E232" s="437"/>
      <c r="F232" s="437"/>
      <c r="G232" s="437"/>
      <c r="H232" s="437"/>
      <c r="I232" s="437"/>
      <c r="J232" s="437"/>
      <c r="K232" s="437"/>
      <c r="L232" s="437"/>
      <c r="N232" s="263"/>
    </row>
    <row r="233" spans="1:14" s="104" customFormat="1" ht="14.25" customHeight="1">
      <c r="A233" s="437"/>
      <c r="B233" s="437"/>
      <c r="C233" s="437"/>
      <c r="D233" s="437"/>
      <c r="E233" s="437"/>
      <c r="F233" s="437"/>
      <c r="G233" s="437"/>
      <c r="H233" s="437"/>
      <c r="I233" s="437"/>
      <c r="J233" s="437"/>
      <c r="K233" s="437"/>
      <c r="L233" s="437"/>
      <c r="N233" s="263"/>
    </row>
    <row r="234" spans="1:14" s="104" customFormat="1" ht="14.25" customHeight="1">
      <c r="A234" s="437"/>
      <c r="B234" s="437"/>
      <c r="C234" s="437"/>
      <c r="D234" s="437"/>
      <c r="E234" s="437"/>
      <c r="F234" s="437"/>
      <c r="G234" s="437"/>
      <c r="H234" s="437"/>
      <c r="I234" s="437"/>
      <c r="J234" s="437"/>
      <c r="K234" s="437"/>
      <c r="L234" s="437"/>
      <c r="N234" s="263"/>
    </row>
    <row r="235" spans="3:14" s="104" customFormat="1" ht="14.25" customHeight="1">
      <c r="C235" s="176"/>
      <c r="L235" s="165"/>
      <c r="N235" s="263"/>
    </row>
    <row r="236" spans="3:14" s="104" customFormat="1" ht="14.25" customHeight="1">
      <c r="C236" s="176"/>
      <c r="L236" s="165"/>
      <c r="N236" s="263"/>
    </row>
    <row r="237" spans="3:12" ht="14.25" customHeight="1">
      <c r="C237" s="21"/>
      <c r="D237" s="11"/>
      <c r="L237" s="11"/>
    </row>
    <row r="238" spans="3:12" ht="14.25" customHeight="1">
      <c r="C238" s="21"/>
      <c r="D238" s="11"/>
      <c r="L238" s="11"/>
    </row>
    <row r="239" spans="3:12" ht="14.25" customHeight="1">
      <c r="C239" s="100"/>
      <c r="D239" s="168"/>
      <c r="L239" s="168"/>
    </row>
    <row r="240" spans="3:12" ht="14.25" customHeight="1">
      <c r="C240" s="100"/>
      <c r="D240" s="168"/>
      <c r="L240" s="168"/>
    </row>
    <row r="241" spans="3:12" ht="14.25" customHeight="1">
      <c r="C241" s="174"/>
      <c r="D241" s="175"/>
      <c r="L241" s="175"/>
    </row>
    <row r="242" spans="3:12" ht="14.25" customHeight="1">
      <c r="C242" s="174"/>
      <c r="D242" s="175"/>
      <c r="L242" s="175"/>
    </row>
    <row r="243" spans="3:14" s="104" customFormat="1" ht="14.25" customHeight="1">
      <c r="C243" s="176"/>
      <c r="L243" s="17"/>
      <c r="N243" s="263"/>
    </row>
    <row r="244" spans="3:14" s="104" customFormat="1" ht="14.25" customHeight="1">
      <c r="C244" s="176"/>
      <c r="L244" s="17"/>
      <c r="N244" s="263"/>
    </row>
    <row r="245" spans="3:14" s="104" customFormat="1" ht="14.25" customHeight="1">
      <c r="C245" s="176"/>
      <c r="L245" s="17"/>
      <c r="N245" s="263"/>
    </row>
    <row r="246" spans="3:14" s="104" customFormat="1" ht="14.25" customHeight="1">
      <c r="C246" s="176"/>
      <c r="L246" s="17"/>
      <c r="N246" s="263"/>
    </row>
    <row r="247" spans="3:14" s="104" customFormat="1" ht="14.25" customHeight="1">
      <c r="C247" s="176"/>
      <c r="L247" s="165"/>
      <c r="N247" s="263"/>
    </row>
    <row r="248" spans="3:14" s="104" customFormat="1" ht="14.25" customHeight="1">
      <c r="C248" s="176"/>
      <c r="L248" s="165"/>
      <c r="N248" s="263"/>
    </row>
    <row r="249" spans="3:14" s="104" customFormat="1" ht="14.25" customHeight="1">
      <c r="C249" s="176"/>
      <c r="L249" s="165"/>
      <c r="N249" s="263"/>
    </row>
    <row r="250" spans="3:12" ht="14.25" customHeight="1">
      <c r="C250" s="21"/>
      <c r="D250" s="11"/>
      <c r="L250" s="11"/>
    </row>
    <row r="251" spans="3:12" ht="14.25" customHeight="1">
      <c r="C251" s="100"/>
      <c r="D251" s="168"/>
      <c r="L251" s="168"/>
    </row>
    <row r="252" spans="3:12" ht="14.25" customHeight="1">
      <c r="C252" s="100"/>
      <c r="D252" s="168"/>
      <c r="L252" s="168"/>
    </row>
    <row r="253" spans="3:12" ht="14.25" customHeight="1">
      <c r="C253" s="174"/>
      <c r="D253" s="175"/>
      <c r="L253" s="175"/>
    </row>
    <row r="254" spans="3:12" ht="14.25" customHeight="1">
      <c r="C254" s="174"/>
      <c r="D254" s="175"/>
      <c r="L254" s="175"/>
    </row>
    <row r="255" spans="3:14" s="104" customFormat="1" ht="14.25" customHeight="1">
      <c r="C255" s="176"/>
      <c r="L255" s="17"/>
      <c r="N255" s="263"/>
    </row>
    <row r="256" spans="3:14" s="104" customFormat="1" ht="14.25" customHeight="1">
      <c r="C256" s="176"/>
      <c r="L256" s="165"/>
      <c r="N256" s="263"/>
    </row>
    <row r="257" spans="3:12" ht="14.25" customHeight="1">
      <c r="C257" s="21"/>
      <c r="D257" s="11"/>
      <c r="E257" s="11"/>
      <c r="F257" s="11"/>
      <c r="G257" s="11"/>
      <c r="H257" s="11"/>
      <c r="I257" s="11" t="s">
        <v>162</v>
      </c>
      <c r="J257" s="167"/>
      <c r="K257" s="11"/>
      <c r="L257" s="11"/>
    </row>
    <row r="258" spans="3:12" ht="14.25" customHeight="1">
      <c r="C258" s="21"/>
      <c r="D258" s="11"/>
      <c r="E258" s="11"/>
      <c r="F258" s="11"/>
      <c r="G258" s="11"/>
      <c r="H258" s="11"/>
      <c r="I258" s="11"/>
      <c r="J258" s="167"/>
      <c r="K258" s="177"/>
      <c r="L258" s="11"/>
    </row>
    <row r="259" ht="14.25" customHeight="1">
      <c r="C259" s="100"/>
    </row>
    <row r="260" spans="3:11" ht="14.25" customHeight="1">
      <c r="C260" s="21"/>
      <c r="D260" s="11"/>
      <c r="E260" s="11"/>
      <c r="F260" s="11"/>
      <c r="G260" s="11"/>
      <c r="H260" s="11"/>
      <c r="I260" s="11"/>
      <c r="J260" s="167"/>
      <c r="K260" s="177"/>
    </row>
    <row r="261" spans="3:12" ht="14.25" customHeight="1">
      <c r="C261" s="21"/>
      <c r="D261" s="11"/>
      <c r="E261" s="11"/>
      <c r="F261" s="11"/>
      <c r="G261" s="11"/>
      <c r="H261" s="11"/>
      <c r="I261" s="11"/>
      <c r="J261" s="167"/>
      <c r="K261" s="177"/>
      <c r="L261" s="11"/>
    </row>
    <row r="262" spans="3:12" ht="14.25" customHeight="1">
      <c r="C262" s="21"/>
      <c r="D262" s="11"/>
      <c r="E262" s="11"/>
      <c r="F262" s="11"/>
      <c r="G262" s="11"/>
      <c r="H262" s="11"/>
      <c r="I262" s="11"/>
      <c r="J262" s="167"/>
      <c r="K262" s="11"/>
      <c r="L262" s="11"/>
    </row>
    <row r="263" spans="3:12" ht="14.25" customHeight="1">
      <c r="C263" s="21"/>
      <c r="D263" s="11"/>
      <c r="E263" s="11"/>
      <c r="F263" s="11"/>
      <c r="G263" s="11"/>
      <c r="H263" s="11"/>
      <c r="I263" s="11"/>
      <c r="J263" s="167"/>
      <c r="K263" s="11"/>
      <c r="L263" s="11"/>
    </row>
    <row r="264" spans="3:12" ht="14.25" customHeight="1">
      <c r="C264" s="21"/>
      <c r="D264" s="11"/>
      <c r="E264" s="11"/>
      <c r="F264" s="11"/>
      <c r="G264" s="11"/>
      <c r="H264" s="11"/>
      <c r="I264" s="11"/>
      <c r="J264" s="167"/>
      <c r="K264" s="11"/>
      <c r="L264" s="11"/>
    </row>
    <row r="265" spans="3:12" ht="14.25" customHeight="1">
      <c r="C265" s="21"/>
      <c r="D265" s="11"/>
      <c r="E265" s="11"/>
      <c r="F265" s="11"/>
      <c r="G265" s="11"/>
      <c r="H265" s="11"/>
      <c r="I265" s="11"/>
      <c r="J265" s="167"/>
      <c r="K265" s="11"/>
      <c r="L265" s="11"/>
    </row>
    <row r="266" spans="3:12" ht="14.25" customHeight="1">
      <c r="C266" s="21"/>
      <c r="D266" s="11"/>
      <c r="E266" s="11"/>
      <c r="F266" s="11"/>
      <c r="G266" s="11"/>
      <c r="H266" s="11"/>
      <c r="I266" s="11"/>
      <c r="J266" s="167"/>
      <c r="K266" s="11"/>
      <c r="L266" s="11"/>
    </row>
    <row r="267" spans="3:12" ht="14.25" customHeight="1">
      <c r="C267" s="21"/>
      <c r="D267" s="11"/>
      <c r="E267" s="11"/>
      <c r="F267" s="11"/>
      <c r="G267" s="11"/>
      <c r="H267" s="11"/>
      <c r="I267" s="11"/>
      <c r="J267" s="167"/>
      <c r="K267" s="11"/>
      <c r="L267" s="11"/>
    </row>
    <row r="268" spans="3:12" ht="14.25" customHeight="1">
      <c r="C268" s="21"/>
      <c r="D268" s="11"/>
      <c r="E268" s="11"/>
      <c r="F268" s="11"/>
      <c r="G268" s="11"/>
      <c r="H268" s="11"/>
      <c r="I268" s="11"/>
      <c r="J268" s="167"/>
      <c r="K268" s="11"/>
      <c r="L268" s="11"/>
    </row>
    <row r="269" spans="3:12" ht="14.25" customHeight="1">
      <c r="C269" s="21"/>
      <c r="D269" s="11"/>
      <c r="E269" s="11"/>
      <c r="F269" s="11"/>
      <c r="G269" s="11"/>
      <c r="H269" s="11"/>
      <c r="I269" s="11"/>
      <c r="J269" s="167"/>
      <c r="K269" s="11"/>
      <c r="L269" s="11"/>
    </row>
    <row r="270" spans="3:11" ht="14.25" customHeight="1">
      <c r="C270" s="100"/>
      <c r="D270" s="11"/>
      <c r="E270" s="11"/>
      <c r="F270" s="11"/>
      <c r="G270" s="11"/>
      <c r="H270" s="11"/>
      <c r="I270" s="11"/>
      <c r="J270" s="11"/>
      <c r="K270" s="179"/>
    </row>
    <row r="271" spans="3:11" ht="14.25" customHeight="1">
      <c r="C271" s="21"/>
      <c r="D271" s="11"/>
      <c r="E271" s="11"/>
      <c r="F271" s="27"/>
      <c r="G271" s="16"/>
      <c r="H271" s="11"/>
      <c r="I271" s="11"/>
      <c r="J271" s="11"/>
      <c r="K271" s="11"/>
    </row>
    <row r="272" spans="3:11" ht="14.25" customHeight="1">
      <c r="C272" s="21"/>
      <c r="D272" s="11"/>
      <c r="E272" s="11"/>
      <c r="F272" s="27"/>
      <c r="G272" s="16"/>
      <c r="H272" s="11"/>
      <c r="I272" s="11"/>
      <c r="J272" s="11"/>
      <c r="K272" s="11"/>
    </row>
    <row r="273" spans="3:10" ht="14.25" customHeight="1">
      <c r="C273" s="100"/>
      <c r="D273" s="11"/>
      <c r="E273" s="11"/>
      <c r="F273" s="22"/>
      <c r="G273" s="16"/>
      <c r="H273" s="11"/>
      <c r="I273" s="11"/>
      <c r="J273" s="11"/>
    </row>
    <row r="274" spans="3:12" ht="14.25" customHeight="1">
      <c r="C274" s="21"/>
      <c r="D274" s="11"/>
      <c r="E274" s="11"/>
      <c r="F274" s="11"/>
      <c r="G274" s="11"/>
      <c r="H274" s="11"/>
      <c r="I274" s="11"/>
      <c r="J274" s="167"/>
      <c r="K274" s="11"/>
      <c r="L274" s="11"/>
    </row>
    <row r="275" spans="3:12" ht="14.25" customHeight="1">
      <c r="C275" s="21"/>
      <c r="D275" s="11"/>
      <c r="E275" s="11"/>
      <c r="F275" s="11"/>
      <c r="G275" s="11"/>
      <c r="H275" s="11"/>
      <c r="I275" s="11"/>
      <c r="J275" s="167"/>
      <c r="K275" s="11"/>
      <c r="L275" s="11"/>
    </row>
    <row r="276" spans="3:12" ht="14.25" customHeight="1">
      <c r="C276" s="128"/>
      <c r="D276" s="11"/>
      <c r="E276" s="11"/>
      <c r="F276" s="11"/>
      <c r="G276" s="11"/>
      <c r="H276" s="11"/>
      <c r="I276" s="11"/>
      <c r="J276" s="11"/>
      <c r="K276" s="11"/>
      <c r="L276" s="178"/>
    </row>
    <row r="277" spans="3:12" ht="14.25" customHeight="1">
      <c r="C277" s="21"/>
      <c r="D277" s="11"/>
      <c r="E277" s="11"/>
      <c r="F277" s="11"/>
      <c r="G277" s="11"/>
      <c r="H277" s="11"/>
      <c r="I277" s="11"/>
      <c r="J277" s="167"/>
      <c r="K277" s="11"/>
      <c r="L277" s="11"/>
    </row>
    <row r="278" spans="3:12" ht="14.25" customHeight="1">
      <c r="C278" s="21"/>
      <c r="D278" s="179"/>
      <c r="E278" s="11"/>
      <c r="F278" s="11"/>
      <c r="G278" s="11"/>
      <c r="H278" s="11"/>
      <c r="I278" s="11"/>
      <c r="J278" s="167"/>
      <c r="K278" s="11"/>
      <c r="L278" s="11"/>
    </row>
    <row r="279" spans="3:12" ht="14.25" customHeight="1">
      <c r="C279" s="21"/>
      <c r="D279" s="179"/>
      <c r="E279" s="11"/>
      <c r="F279" s="11"/>
      <c r="G279" s="11"/>
      <c r="H279" s="11"/>
      <c r="I279" s="11"/>
      <c r="J279" s="167"/>
      <c r="K279" s="11"/>
      <c r="L279" s="11"/>
    </row>
    <row r="280" spans="3:12" ht="14.25" customHeight="1">
      <c r="C280" s="11"/>
      <c r="D280" s="179"/>
      <c r="E280" s="11"/>
      <c r="F280" s="11"/>
      <c r="G280" s="11"/>
      <c r="H280" s="11"/>
      <c r="I280" s="11"/>
      <c r="J280" s="167"/>
      <c r="K280" s="11"/>
      <c r="L280" s="11"/>
    </row>
    <row r="281" spans="3:12" ht="14.25" customHeight="1">
      <c r="C281" s="11"/>
      <c r="D281" s="179"/>
      <c r="E281" s="11"/>
      <c r="F281" s="11"/>
      <c r="G281" s="11"/>
      <c r="H281" s="11"/>
      <c r="I281" s="11"/>
      <c r="J281" s="167"/>
      <c r="K281" s="11"/>
      <c r="L281" s="11"/>
    </row>
    <row r="282" spans="3:12" ht="14.25" customHeight="1">
      <c r="C282" s="11"/>
      <c r="D282" s="179"/>
      <c r="E282" s="11"/>
      <c r="F282" s="11"/>
      <c r="G282" s="11"/>
      <c r="H282" s="11"/>
      <c r="I282" s="11"/>
      <c r="J282" s="167"/>
      <c r="K282" s="11"/>
      <c r="L282" s="11"/>
    </row>
    <row r="283" spans="3:12" ht="14.25" customHeight="1">
      <c r="C283" s="11"/>
      <c r="D283" s="179"/>
      <c r="E283" s="11"/>
      <c r="F283" s="11"/>
      <c r="G283" s="11"/>
      <c r="H283" s="11"/>
      <c r="I283" s="11"/>
      <c r="J283" s="167"/>
      <c r="K283" s="11"/>
      <c r="L283" s="11"/>
    </row>
    <row r="284" spans="3:12" ht="14.25" customHeight="1">
      <c r="C284" s="11"/>
      <c r="D284" s="179"/>
      <c r="E284" s="11"/>
      <c r="F284" s="11"/>
      <c r="G284" s="11"/>
      <c r="H284" s="11"/>
      <c r="I284" s="11"/>
      <c r="J284" s="167"/>
      <c r="K284" s="11"/>
      <c r="L284" s="11"/>
    </row>
    <row r="285" spans="3:12" ht="14.25" customHeight="1">
      <c r="C285" s="11"/>
      <c r="D285" s="11"/>
      <c r="E285" s="11"/>
      <c r="F285" s="11"/>
      <c r="G285" s="11"/>
      <c r="H285" s="11"/>
      <c r="I285" s="11"/>
      <c r="J285" s="11"/>
      <c r="K285" s="11"/>
      <c r="L285" s="11"/>
    </row>
    <row r="286" spans="3:12" ht="14.25" customHeight="1">
      <c r="C286" s="11"/>
      <c r="D286" s="11"/>
      <c r="E286" s="11"/>
      <c r="F286" s="11"/>
      <c r="G286" s="11"/>
      <c r="H286" s="11"/>
      <c r="I286" s="11"/>
      <c r="J286" s="11"/>
      <c r="K286" s="11"/>
      <c r="L286" s="11"/>
    </row>
    <row r="287" spans="3:12" ht="14.25" customHeight="1">
      <c r="C287" s="11"/>
      <c r="D287" s="11"/>
      <c r="E287" s="11"/>
      <c r="F287" s="11"/>
      <c r="G287" s="11"/>
      <c r="H287" s="11"/>
      <c r="I287" s="11"/>
      <c r="J287" s="11"/>
      <c r="K287" s="11"/>
      <c r="L287" s="11"/>
    </row>
    <row r="288" spans="3:12" ht="14.25" customHeight="1">
      <c r="C288" s="11"/>
      <c r="D288" s="11"/>
      <c r="E288" s="11"/>
      <c r="F288" s="11"/>
      <c r="G288" s="11"/>
      <c r="H288" s="11"/>
      <c r="I288" s="11"/>
      <c r="J288" s="11"/>
      <c r="K288" s="11"/>
      <c r="L288" s="11"/>
    </row>
    <row r="289" spans="3:12" ht="14.25" customHeight="1">
      <c r="C289" s="11"/>
      <c r="D289" s="11"/>
      <c r="E289" s="11"/>
      <c r="F289" s="11"/>
      <c r="G289" s="11"/>
      <c r="H289" s="11"/>
      <c r="I289" s="11"/>
      <c r="J289" s="11"/>
      <c r="K289" s="11"/>
      <c r="L289" s="11"/>
    </row>
    <row r="290" spans="3:12" ht="14.25" customHeight="1">
      <c r="C290" s="21"/>
      <c r="D290" s="11"/>
      <c r="E290" s="11"/>
      <c r="F290" s="11"/>
      <c r="G290" s="11"/>
      <c r="H290" s="11"/>
      <c r="I290" s="11"/>
      <c r="J290" s="11"/>
      <c r="K290" s="11"/>
      <c r="L290" s="11"/>
    </row>
    <row r="291" spans="3:12" ht="14.25" customHeight="1">
      <c r="C291" s="11"/>
      <c r="D291" s="11"/>
      <c r="E291" s="11"/>
      <c r="F291" s="11"/>
      <c r="G291" s="11"/>
      <c r="H291" s="11"/>
      <c r="I291" s="11"/>
      <c r="J291" s="11"/>
      <c r="K291" s="11"/>
      <c r="L291" s="11"/>
    </row>
    <row r="292" spans="3:12" ht="14.25" customHeight="1">
      <c r="C292" s="11"/>
      <c r="D292" s="11"/>
      <c r="E292" s="11"/>
      <c r="F292" s="11"/>
      <c r="G292" s="11"/>
      <c r="H292" s="11"/>
      <c r="I292" s="11"/>
      <c r="J292" s="11"/>
      <c r="K292" s="11"/>
      <c r="L292" s="11"/>
    </row>
    <row r="293" spans="3:12" ht="14.25" customHeight="1">
      <c r="C293" s="11"/>
      <c r="D293" s="11"/>
      <c r="E293" s="11"/>
      <c r="F293" s="11"/>
      <c r="G293" s="11"/>
      <c r="H293" s="11"/>
      <c r="I293" s="11"/>
      <c r="J293" s="11"/>
      <c r="K293" s="11"/>
      <c r="L293" s="11"/>
    </row>
    <row r="294" spans="3:12" ht="14.25" customHeight="1">
      <c r="C294" s="11"/>
      <c r="D294" s="11"/>
      <c r="E294" s="11"/>
      <c r="F294" s="11"/>
      <c r="G294" s="11"/>
      <c r="H294" s="11"/>
      <c r="I294" s="11"/>
      <c r="J294" s="11"/>
      <c r="K294" s="11"/>
      <c r="L294" s="11"/>
    </row>
    <row r="295" spans="3:12" ht="14.25" customHeight="1">
      <c r="C295" s="11"/>
      <c r="D295" s="11"/>
      <c r="E295" s="11"/>
      <c r="F295" s="11"/>
      <c r="G295" s="11"/>
      <c r="H295" s="11"/>
      <c r="I295" s="11"/>
      <c r="J295" s="11"/>
      <c r="K295" s="11"/>
      <c r="L295" s="11"/>
    </row>
    <row r="296" spans="3:12" ht="14.25" customHeight="1">
      <c r="C296" s="11"/>
      <c r="D296" s="11"/>
      <c r="E296" s="11"/>
      <c r="F296" s="11"/>
      <c r="G296" s="11"/>
      <c r="H296" s="11"/>
      <c r="I296" s="11"/>
      <c r="J296" s="11"/>
      <c r="K296" s="11"/>
      <c r="L296" s="11"/>
    </row>
    <row r="297" spans="3:12" ht="14.25" customHeight="1">
      <c r="C297" s="11"/>
      <c r="D297" s="11"/>
      <c r="E297" s="11"/>
      <c r="F297" s="11"/>
      <c r="G297" s="11"/>
      <c r="H297" s="11"/>
      <c r="I297" s="11"/>
      <c r="J297" s="11"/>
      <c r="K297" s="11"/>
      <c r="L297" s="11"/>
    </row>
    <row r="298" spans="3:12" ht="14.25" customHeight="1">
      <c r="C298" s="11"/>
      <c r="D298" s="11"/>
      <c r="E298" s="11"/>
      <c r="F298" s="11"/>
      <c r="G298" s="11"/>
      <c r="H298" s="11"/>
      <c r="I298" s="11"/>
      <c r="J298" s="11"/>
      <c r="K298" s="11"/>
      <c r="L298" s="11"/>
    </row>
    <row r="299" spans="3:12" ht="14.25" customHeight="1">
      <c r="C299" s="11"/>
      <c r="D299" s="11"/>
      <c r="E299" s="11"/>
      <c r="F299" s="11"/>
      <c r="G299" s="11"/>
      <c r="H299" s="11"/>
      <c r="I299" s="11"/>
      <c r="J299" s="11"/>
      <c r="K299" s="11"/>
      <c r="L299" s="11"/>
    </row>
    <row r="300" spans="3:12" ht="14.25" customHeight="1">
      <c r="C300" s="11"/>
      <c r="D300" s="11"/>
      <c r="E300" s="11"/>
      <c r="F300" s="11"/>
      <c r="G300" s="11"/>
      <c r="H300" s="11"/>
      <c r="I300" s="11"/>
      <c r="J300" s="11"/>
      <c r="K300" s="11"/>
      <c r="L300" s="11"/>
    </row>
    <row r="301" spans="3:12" ht="14.25" customHeight="1">
      <c r="C301" s="11"/>
      <c r="D301" s="11"/>
      <c r="E301" s="11"/>
      <c r="F301" s="11"/>
      <c r="G301" s="11"/>
      <c r="H301" s="11"/>
      <c r="I301" s="11"/>
      <c r="J301" s="11"/>
      <c r="K301" s="11"/>
      <c r="L301" s="11"/>
    </row>
    <row r="302" spans="3:12" ht="14.25" customHeight="1">
      <c r="C302" s="11"/>
      <c r="D302" s="11"/>
      <c r="E302" s="11"/>
      <c r="F302" s="11"/>
      <c r="G302" s="11"/>
      <c r="H302" s="11"/>
      <c r="I302" s="11"/>
      <c r="J302" s="11"/>
      <c r="K302" s="11"/>
      <c r="L302" s="11"/>
    </row>
    <row r="303" spans="3:12" ht="14.25" customHeight="1">
      <c r="C303" s="11"/>
      <c r="D303" s="11"/>
      <c r="E303" s="11"/>
      <c r="F303" s="11"/>
      <c r="G303" s="11"/>
      <c r="H303" s="11"/>
      <c r="I303" s="11"/>
      <c r="J303" s="11"/>
      <c r="K303" s="11"/>
      <c r="L303" s="11"/>
    </row>
    <row r="304" spans="3:12" ht="14.25" customHeight="1">
      <c r="C304" s="11"/>
      <c r="D304" s="11"/>
      <c r="E304" s="11"/>
      <c r="F304" s="11"/>
      <c r="G304" s="11"/>
      <c r="H304" s="11"/>
      <c r="I304" s="11"/>
      <c r="J304" s="11"/>
      <c r="K304" s="11"/>
      <c r="L304" s="11"/>
    </row>
    <row r="305" spans="3:12" ht="14.25" customHeight="1">
      <c r="C305" s="11"/>
      <c r="D305" s="11"/>
      <c r="E305" s="11"/>
      <c r="F305" s="11"/>
      <c r="G305" s="11"/>
      <c r="H305" s="11"/>
      <c r="I305" s="11"/>
      <c r="J305" s="11"/>
      <c r="K305" s="11"/>
      <c r="L305" s="11"/>
    </row>
    <row r="306" spans="3:12" ht="14.25" customHeight="1">
      <c r="C306" s="11"/>
      <c r="D306" s="11"/>
      <c r="E306" s="11"/>
      <c r="F306" s="11"/>
      <c r="G306" s="11"/>
      <c r="H306" s="11"/>
      <c r="I306" s="11"/>
      <c r="J306" s="11"/>
      <c r="K306" s="11"/>
      <c r="L306" s="11"/>
    </row>
    <row r="307" spans="3:12" ht="14.25" customHeight="1">
      <c r="C307" s="11"/>
      <c r="D307" s="11"/>
      <c r="E307" s="11"/>
      <c r="F307" s="11"/>
      <c r="G307" s="11"/>
      <c r="H307" s="11"/>
      <c r="I307" s="11"/>
      <c r="J307" s="11"/>
      <c r="K307" s="11"/>
      <c r="L307" s="11"/>
    </row>
    <row r="308" spans="3:12" ht="14.25" customHeight="1">
      <c r="C308" s="11"/>
      <c r="D308" s="11"/>
      <c r="E308" s="11"/>
      <c r="F308" s="11"/>
      <c r="G308" s="11"/>
      <c r="H308" s="11"/>
      <c r="I308" s="11"/>
      <c r="J308" s="11"/>
      <c r="K308" s="11"/>
      <c r="L308" s="11"/>
    </row>
    <row r="309" spans="3:12" ht="14.25" customHeight="1">
      <c r="C309" s="11"/>
      <c r="D309" s="11"/>
      <c r="E309" s="11"/>
      <c r="F309" s="11"/>
      <c r="G309" s="11"/>
      <c r="H309" s="11"/>
      <c r="I309" s="11"/>
      <c r="J309" s="11"/>
      <c r="K309" s="11"/>
      <c r="L309" s="11"/>
    </row>
    <row r="310" spans="3:12" ht="14.25" customHeight="1">
      <c r="C310" s="11"/>
      <c r="D310" s="11"/>
      <c r="E310" s="11"/>
      <c r="F310" s="11"/>
      <c r="G310" s="11"/>
      <c r="H310" s="11"/>
      <c r="I310" s="11"/>
      <c r="J310" s="11"/>
      <c r="K310" s="11"/>
      <c r="L310" s="11"/>
    </row>
    <row r="311" spans="3:12" ht="14.25" customHeight="1">
      <c r="C311" s="11"/>
      <c r="D311" s="11"/>
      <c r="E311" s="11"/>
      <c r="F311" s="11"/>
      <c r="G311" s="11"/>
      <c r="H311" s="11"/>
      <c r="I311" s="11"/>
      <c r="J311" s="11"/>
      <c r="K311" s="11"/>
      <c r="L311" s="11"/>
    </row>
    <row r="312" spans="3:12" ht="14.25" customHeight="1">
      <c r="C312" s="11"/>
      <c r="D312" s="11"/>
      <c r="E312" s="11"/>
      <c r="F312" s="11"/>
      <c r="G312" s="11"/>
      <c r="H312" s="11"/>
      <c r="I312" s="11"/>
      <c r="J312" s="11"/>
      <c r="K312" s="11"/>
      <c r="L312" s="11"/>
    </row>
    <row r="313" spans="3:12" ht="14.25" customHeight="1">
      <c r="C313" s="11"/>
      <c r="D313" s="11"/>
      <c r="E313" s="11"/>
      <c r="F313" s="11"/>
      <c r="G313" s="11"/>
      <c r="H313" s="11"/>
      <c r="I313" s="11"/>
      <c r="J313" s="11"/>
      <c r="K313" s="11"/>
      <c r="L313" s="11"/>
    </row>
    <row r="314" spans="3:12" ht="14.25" customHeight="1">
      <c r="C314" s="11"/>
      <c r="D314" s="11"/>
      <c r="E314" s="11"/>
      <c r="F314" s="11"/>
      <c r="G314" s="11"/>
      <c r="H314" s="11"/>
      <c r="I314" s="11"/>
      <c r="J314" s="11"/>
      <c r="K314" s="11"/>
      <c r="L314" s="11"/>
    </row>
    <row r="315" spans="3:12" ht="14.25" customHeight="1">
      <c r="C315" s="11"/>
      <c r="D315" s="11"/>
      <c r="E315" s="11"/>
      <c r="F315" s="11"/>
      <c r="G315" s="11"/>
      <c r="H315" s="11"/>
      <c r="I315" s="11"/>
      <c r="J315" s="11"/>
      <c r="K315" s="11"/>
      <c r="L315" s="11"/>
    </row>
    <row r="316" spans="3:12" ht="14.25" customHeight="1">
      <c r="C316" s="11"/>
      <c r="D316" s="11"/>
      <c r="E316" s="11"/>
      <c r="F316" s="11"/>
      <c r="G316" s="11"/>
      <c r="H316" s="11"/>
      <c r="I316" s="11"/>
      <c r="J316" s="11"/>
      <c r="K316" s="11"/>
      <c r="L316" s="11"/>
    </row>
    <row r="317" spans="3:12" ht="14.25" customHeight="1">
      <c r="C317" s="11"/>
      <c r="D317" s="11"/>
      <c r="E317" s="11"/>
      <c r="F317" s="11"/>
      <c r="G317" s="11"/>
      <c r="H317" s="11"/>
      <c r="I317" s="11"/>
      <c r="J317" s="11"/>
      <c r="K317" s="11"/>
      <c r="L317" s="11"/>
    </row>
    <row r="318" spans="3:12" ht="14.25" customHeight="1">
      <c r="C318" s="11"/>
      <c r="D318" s="11"/>
      <c r="E318" s="11"/>
      <c r="F318" s="11"/>
      <c r="G318" s="11"/>
      <c r="H318" s="11"/>
      <c r="I318" s="11"/>
      <c r="J318" s="11"/>
      <c r="K318" s="11"/>
      <c r="L318" s="11"/>
    </row>
    <row r="319" spans="3:12" ht="14.25" customHeight="1">
      <c r="C319" s="11"/>
      <c r="D319" s="11"/>
      <c r="E319" s="11"/>
      <c r="F319" s="11"/>
      <c r="G319" s="11"/>
      <c r="H319" s="11"/>
      <c r="I319" s="11"/>
      <c r="J319" s="11"/>
      <c r="K319" s="11"/>
      <c r="L319" s="11"/>
    </row>
    <row r="320" spans="3:12" ht="14.25" customHeight="1">
      <c r="C320" s="11"/>
      <c r="D320" s="11"/>
      <c r="E320" s="11"/>
      <c r="F320" s="11"/>
      <c r="G320" s="11"/>
      <c r="H320" s="11"/>
      <c r="I320" s="11"/>
      <c r="J320" s="11"/>
      <c r="K320" s="11"/>
      <c r="L320" s="11"/>
    </row>
    <row r="321" spans="3:12" ht="14.25" customHeight="1">
      <c r="C321" s="11"/>
      <c r="D321" s="11"/>
      <c r="E321" s="11"/>
      <c r="F321" s="11"/>
      <c r="G321" s="11"/>
      <c r="H321" s="11"/>
      <c r="I321" s="11"/>
      <c r="J321" s="11"/>
      <c r="K321" s="11"/>
      <c r="L321" s="11"/>
    </row>
    <row r="322" spans="3:12" ht="14.25" customHeight="1">
      <c r="C322" s="11"/>
      <c r="D322" s="11"/>
      <c r="E322" s="11"/>
      <c r="F322" s="11"/>
      <c r="G322" s="11"/>
      <c r="H322" s="11"/>
      <c r="I322" s="11"/>
      <c r="J322" s="11"/>
      <c r="K322" s="11"/>
      <c r="L322" s="11"/>
    </row>
    <row r="323" spans="3:12" ht="14.25" customHeight="1">
      <c r="C323" s="11"/>
      <c r="D323" s="11"/>
      <c r="E323" s="11"/>
      <c r="F323" s="11"/>
      <c r="G323" s="11"/>
      <c r="H323" s="11"/>
      <c r="I323" s="11"/>
      <c r="J323" s="11"/>
      <c r="K323" s="11"/>
      <c r="L323" s="11"/>
    </row>
    <row r="324" spans="3:12" ht="14.25" customHeight="1">
      <c r="C324" s="11"/>
      <c r="D324" s="11"/>
      <c r="E324" s="11"/>
      <c r="F324" s="11"/>
      <c r="G324" s="11"/>
      <c r="H324" s="11"/>
      <c r="I324" s="11"/>
      <c r="J324" s="11"/>
      <c r="K324" s="11"/>
      <c r="L324" s="11"/>
    </row>
    <row r="325" spans="3:12" ht="14.25" customHeight="1">
      <c r="C325" s="11"/>
      <c r="D325" s="11"/>
      <c r="E325" s="11"/>
      <c r="F325" s="11"/>
      <c r="G325" s="11"/>
      <c r="H325" s="11"/>
      <c r="I325" s="11"/>
      <c r="J325" s="11"/>
      <c r="K325" s="11"/>
      <c r="L325" s="11"/>
    </row>
    <row r="326" spans="3:12" ht="14.25" customHeight="1">
      <c r="C326" s="11"/>
      <c r="D326" s="11"/>
      <c r="E326" s="11"/>
      <c r="F326" s="11"/>
      <c r="G326" s="11"/>
      <c r="H326" s="11"/>
      <c r="I326" s="11"/>
      <c r="J326" s="11"/>
      <c r="K326" s="11"/>
      <c r="L326" s="11"/>
    </row>
    <row r="327" spans="3:12" ht="14.25" customHeight="1">
      <c r="C327" s="11"/>
      <c r="D327" s="11"/>
      <c r="E327" s="11"/>
      <c r="F327" s="11"/>
      <c r="G327" s="11"/>
      <c r="H327" s="11"/>
      <c r="I327" s="11"/>
      <c r="J327" s="11"/>
      <c r="K327" s="11"/>
      <c r="L327" s="11"/>
    </row>
    <row r="328" spans="3:12" ht="14.25" customHeight="1">
      <c r="C328" s="11"/>
      <c r="D328" s="11"/>
      <c r="E328" s="11"/>
      <c r="F328" s="11"/>
      <c r="G328" s="11"/>
      <c r="H328" s="11"/>
      <c r="I328" s="11"/>
      <c r="J328" s="11"/>
      <c r="K328" s="11"/>
      <c r="L328" s="11"/>
    </row>
    <row r="329" spans="3:12" ht="14.25" customHeight="1">
      <c r="C329" s="11"/>
      <c r="D329" s="11"/>
      <c r="E329" s="11"/>
      <c r="F329" s="11"/>
      <c r="G329" s="11"/>
      <c r="H329" s="11"/>
      <c r="I329" s="11"/>
      <c r="J329" s="11"/>
      <c r="K329" s="11"/>
      <c r="L329" s="11"/>
    </row>
    <row r="330" ht="14.25" customHeight="1">
      <c r="J330" s="11"/>
    </row>
    <row r="331" ht="14.25" customHeight="1">
      <c r="J331" s="11"/>
    </row>
  </sheetData>
  <sheetProtection/>
  <mergeCells count="116">
    <mergeCell ref="A1:L2"/>
    <mergeCell ref="C9:L9"/>
    <mergeCell ref="A10:B10"/>
    <mergeCell ref="D10:J10"/>
    <mergeCell ref="K10:L10"/>
    <mergeCell ref="A11:B23"/>
    <mergeCell ref="A24:B28"/>
    <mergeCell ref="A29:B52"/>
    <mergeCell ref="C55:L55"/>
    <mergeCell ref="D57:H57"/>
    <mergeCell ref="I57:K57"/>
    <mergeCell ref="C65:H65"/>
    <mergeCell ref="I65:K66"/>
    <mergeCell ref="L65:L66"/>
    <mergeCell ref="C66:H66"/>
    <mergeCell ref="C69:L69"/>
    <mergeCell ref="D71:H71"/>
    <mergeCell ref="I71:K71"/>
    <mergeCell ref="D72:H72"/>
    <mergeCell ref="D73:H73"/>
    <mergeCell ref="D74:H74"/>
    <mergeCell ref="D75:H75"/>
    <mergeCell ref="D76:H76"/>
    <mergeCell ref="C78:H78"/>
    <mergeCell ref="I78:K79"/>
    <mergeCell ref="L78:L79"/>
    <mergeCell ref="C79:H79"/>
    <mergeCell ref="D77:H77"/>
    <mergeCell ref="C82:H82"/>
    <mergeCell ref="I82:K82"/>
    <mergeCell ref="C84:L84"/>
    <mergeCell ref="C86:L86"/>
    <mergeCell ref="E92:G92"/>
    <mergeCell ref="I92:K92"/>
    <mergeCell ref="E93:G93"/>
    <mergeCell ref="E90:G90"/>
    <mergeCell ref="I90:K90"/>
    <mergeCell ref="E91:G91"/>
    <mergeCell ref="I91:K91"/>
    <mergeCell ref="E94:G94"/>
    <mergeCell ref="E95:H95"/>
    <mergeCell ref="I95:K95"/>
    <mergeCell ref="C97:L97"/>
    <mergeCell ref="I100:K100"/>
    <mergeCell ref="E102:H102"/>
    <mergeCell ref="I102:K102"/>
    <mergeCell ref="C104:L104"/>
    <mergeCell ref="I107:K107"/>
    <mergeCell ref="E110:H110"/>
    <mergeCell ref="I110:K110"/>
    <mergeCell ref="C112:L112"/>
    <mergeCell ref="I115:K115"/>
    <mergeCell ref="I116:K116"/>
    <mergeCell ref="I117:K117"/>
    <mergeCell ref="I118:K118"/>
    <mergeCell ref="I119:K119"/>
    <mergeCell ref="I120:K120"/>
    <mergeCell ref="E124:H124"/>
    <mergeCell ref="I124:K124"/>
    <mergeCell ref="C127:L127"/>
    <mergeCell ref="I130:K130"/>
    <mergeCell ref="E133:H133"/>
    <mergeCell ref="I133:K133"/>
    <mergeCell ref="C135:L135"/>
    <mergeCell ref="I138:K138"/>
    <mergeCell ref="I139:K139"/>
    <mergeCell ref="I140:K140"/>
    <mergeCell ref="E141:H141"/>
    <mergeCell ref="I141:K141"/>
    <mergeCell ref="C143:L143"/>
    <mergeCell ref="I146:K146"/>
    <mergeCell ref="I147:K147"/>
    <mergeCell ref="I149:K149"/>
    <mergeCell ref="E151:H151"/>
    <mergeCell ref="I151:K151"/>
    <mergeCell ref="C154:L154"/>
    <mergeCell ref="C156:L156"/>
    <mergeCell ref="I159:K159"/>
    <mergeCell ref="I160:K160"/>
    <mergeCell ref="I161:K161"/>
    <mergeCell ref="I162:K162"/>
    <mergeCell ref="I163:K163"/>
    <mergeCell ref="I164:K164"/>
    <mergeCell ref="I165:K165"/>
    <mergeCell ref="I167:K167"/>
    <mergeCell ref="E169:H169"/>
    <mergeCell ref="I169:K169"/>
    <mergeCell ref="C172:L172"/>
    <mergeCell ref="I175:K175"/>
    <mergeCell ref="E177:H177"/>
    <mergeCell ref="I177:K177"/>
    <mergeCell ref="C179:L179"/>
    <mergeCell ref="I182:K182"/>
    <mergeCell ref="I183:K183"/>
    <mergeCell ref="E189:H189"/>
    <mergeCell ref="I189:K189"/>
    <mergeCell ref="E216:H216"/>
    <mergeCell ref="C191:L191"/>
    <mergeCell ref="I194:K194"/>
    <mergeCell ref="E196:H196"/>
    <mergeCell ref="I196:K196"/>
    <mergeCell ref="I204:K204"/>
    <mergeCell ref="C198:L198"/>
    <mergeCell ref="I201:K201"/>
    <mergeCell ref="I202:K202"/>
    <mergeCell ref="I203:K203"/>
    <mergeCell ref="I216:K216"/>
    <mergeCell ref="A225:L226"/>
    <mergeCell ref="A228:L230"/>
    <mergeCell ref="A232:L234"/>
    <mergeCell ref="E208:H208"/>
    <mergeCell ref="I208:K208"/>
    <mergeCell ref="A219:L219"/>
    <mergeCell ref="A221:L223"/>
    <mergeCell ref="C210:L210"/>
    <mergeCell ref="I213:K213"/>
  </mergeCells>
  <printOptions/>
  <pageMargins left="0.787401575" right="0.787401575" top="0.984251969" bottom="0.984251969" header="0.492125985" footer="0.492125985"/>
  <pageSetup horizontalDpi="300" verticalDpi="300" orientation="portrait" scale="65" r:id="rId1"/>
  <rowBreaks count="5" manualBreakCount="5">
    <brk id="52" max="255" man="1"/>
    <brk id="82" max="255" man="1"/>
    <brk id="125" max="255" man="1"/>
    <brk id="170" max="255" man="1"/>
    <brk id="215" max="255" man="1"/>
  </rowBreaks>
  <ignoredErrors>
    <ignoredError sqref="L12" formulaRange="1"/>
    <ignoredError sqref="L29:L30" numberStoredAsText="1"/>
  </ignoredErrors>
</worksheet>
</file>

<file path=xl/worksheets/sheet11.xml><?xml version="1.0" encoding="utf-8"?>
<worksheet xmlns="http://schemas.openxmlformats.org/spreadsheetml/2006/main" xmlns:r="http://schemas.openxmlformats.org/officeDocument/2006/relationships">
  <dimension ref="A1:R414"/>
  <sheetViews>
    <sheetView showGridLines="0" tabSelected="1" zoomScalePageLayoutView="0" workbookViewId="0" topLeftCell="C1">
      <selection activeCell="L29" sqref="L29"/>
    </sheetView>
  </sheetViews>
  <sheetFormatPr defaultColWidth="8.57421875" defaultRowHeight="14.25" customHeight="1"/>
  <cols>
    <col min="1" max="1" width="2.421875" style="51" customWidth="1"/>
    <col min="2" max="2" width="3.57421875" style="51" customWidth="1"/>
    <col min="3" max="4" width="8.7109375" style="51" customWidth="1"/>
    <col min="5" max="5" width="8.28125" style="51" customWidth="1"/>
    <col min="6" max="6" width="22.7109375" style="51" customWidth="1"/>
    <col min="7" max="7" width="19.28125" style="51" customWidth="1"/>
    <col min="8" max="8" width="8.7109375" style="51" bestFit="1" customWidth="1"/>
    <col min="9" max="9" width="18.140625" style="51" customWidth="1"/>
    <col min="10" max="10" width="12.8515625" style="51" hidden="1" customWidth="1"/>
    <col min="11" max="11" width="18.8515625" style="51" customWidth="1"/>
    <col min="12" max="12" width="26.8515625" style="51" customWidth="1"/>
    <col min="13" max="13" width="11.140625" style="51" hidden="1" customWidth="1"/>
    <col min="14" max="14" width="13.28125" style="51" hidden="1" customWidth="1"/>
    <col min="15" max="15" width="12.140625" style="51" customWidth="1"/>
    <col min="16" max="16" width="8.57421875" style="51" customWidth="1"/>
    <col min="17" max="17" width="8.421875" style="51" customWidth="1"/>
    <col min="18" max="18" width="11.421875" style="51" bestFit="1" customWidth="1"/>
    <col min="19" max="16384" width="8.57421875" style="51" customWidth="1"/>
  </cols>
  <sheetData>
    <row r="1" spans="1:12" ht="14.25" customHeight="1">
      <c r="A1" s="326" t="s">
        <v>368</v>
      </c>
      <c r="B1" s="326"/>
      <c r="C1" s="326"/>
      <c r="D1" s="326"/>
      <c r="E1" s="326"/>
      <c r="F1" s="326"/>
      <c r="G1" s="326"/>
      <c r="H1" s="326"/>
      <c r="I1" s="326"/>
      <c r="J1" s="326"/>
      <c r="K1" s="326"/>
      <c r="L1" s="326"/>
    </row>
    <row r="2" spans="1:12" ht="14.25" customHeight="1">
      <c r="A2" s="326"/>
      <c r="B2" s="326"/>
      <c r="C2" s="326"/>
      <c r="D2" s="326"/>
      <c r="E2" s="326"/>
      <c r="F2" s="326"/>
      <c r="G2" s="326"/>
      <c r="H2" s="326"/>
      <c r="I2" s="326"/>
      <c r="J2" s="326"/>
      <c r="K2" s="326"/>
      <c r="L2" s="326"/>
    </row>
    <row r="3" ht="14.25" customHeight="1" thickBot="1"/>
    <row r="4" spans="6:12" ht="14.25" customHeight="1" thickBot="1">
      <c r="F4" s="1" t="s">
        <v>33</v>
      </c>
      <c r="G4" s="2"/>
      <c r="H4" s="3"/>
      <c r="I4" s="53"/>
      <c r="J4" s="4"/>
      <c r="K4" s="5" t="s">
        <v>552</v>
      </c>
      <c r="L4" s="6"/>
    </row>
    <row r="5" spans="6:12" ht="15.75" customHeight="1" thickBot="1">
      <c r="F5" s="28" t="s">
        <v>131</v>
      </c>
      <c r="G5" s="4"/>
      <c r="H5" s="29"/>
      <c r="I5" s="53"/>
      <c r="J5" s="204"/>
      <c r="K5" s="5" t="s">
        <v>461</v>
      </c>
      <c r="L5" s="6"/>
    </row>
    <row r="6" spans="6:12" ht="14.25" customHeight="1" thickBot="1">
      <c r="F6" s="28" t="s">
        <v>34</v>
      </c>
      <c r="G6" s="4"/>
      <c r="H6" s="29"/>
      <c r="I6" s="53"/>
      <c r="J6" s="7"/>
      <c r="K6" s="8">
        <v>10000</v>
      </c>
      <c r="L6" s="6"/>
    </row>
    <row r="7" spans="6:12" ht="14.25" customHeight="1" thickBot="1">
      <c r="F7" s="54" t="s">
        <v>35</v>
      </c>
      <c r="G7" s="55"/>
      <c r="H7" s="56"/>
      <c r="I7" s="53"/>
      <c r="J7" s="57"/>
      <c r="K7" s="58" t="s">
        <v>553</v>
      </c>
      <c r="L7" s="59"/>
    </row>
    <row r="8" spans="1:12" ht="14.25" customHeight="1">
      <c r="A8" s="525"/>
      <c r="B8" s="525"/>
      <c r="C8" s="525"/>
      <c r="D8" s="525"/>
      <c r="E8" s="525"/>
      <c r="F8" s="525"/>
      <c r="G8" s="62"/>
      <c r="H8" s="62"/>
      <c r="I8" s="100"/>
      <c r="J8" s="211"/>
      <c r="K8" s="59"/>
      <c r="L8" s="59"/>
    </row>
    <row r="9" spans="1:12" s="64" customFormat="1" ht="13.5" thickBot="1">
      <c r="A9" s="327" t="s">
        <v>36</v>
      </c>
      <c r="B9" s="327"/>
      <c r="C9" s="327"/>
      <c r="D9" s="327"/>
      <c r="E9" s="327"/>
      <c r="F9" s="327"/>
      <c r="G9" s="327"/>
      <c r="H9" s="327"/>
      <c r="I9" s="327"/>
      <c r="J9" s="327"/>
      <c r="K9" s="327"/>
      <c r="L9" s="327"/>
    </row>
    <row r="10" spans="1:12" s="66" customFormat="1" ht="21.75" customHeight="1" thickBot="1">
      <c r="A10" s="328"/>
      <c r="B10" s="329"/>
      <c r="C10" s="65" t="s">
        <v>37</v>
      </c>
      <c r="D10" s="330" t="s">
        <v>38</v>
      </c>
      <c r="E10" s="331"/>
      <c r="F10" s="331"/>
      <c r="G10" s="331"/>
      <c r="H10" s="331"/>
      <c r="I10" s="331"/>
      <c r="J10" s="332"/>
      <c r="K10" s="331" t="s">
        <v>39</v>
      </c>
      <c r="L10" s="332"/>
    </row>
    <row r="11" spans="1:13" ht="14.25" customHeight="1" thickBot="1">
      <c r="A11" s="333" t="s">
        <v>132</v>
      </c>
      <c r="B11" s="334"/>
      <c r="C11" s="9">
        <v>1</v>
      </c>
      <c r="D11" s="45" t="s">
        <v>40</v>
      </c>
      <c r="E11" s="46"/>
      <c r="F11" s="46"/>
      <c r="G11" s="46"/>
      <c r="H11" s="46"/>
      <c r="I11" s="67"/>
      <c r="J11" s="67"/>
      <c r="K11" s="68" t="s">
        <v>160</v>
      </c>
      <c r="L11" s="256">
        <v>1091400</v>
      </c>
      <c r="M11" s="44">
        <v>334597</v>
      </c>
    </row>
    <row r="12" spans="1:12" ht="14.25" customHeight="1" thickBot="1">
      <c r="A12" s="335"/>
      <c r="B12" s="336"/>
      <c r="C12" s="9">
        <v>2</v>
      </c>
      <c r="D12" s="47" t="s">
        <v>41</v>
      </c>
      <c r="E12" s="48"/>
      <c r="F12" s="48"/>
      <c r="G12" s="48"/>
      <c r="H12" s="48"/>
      <c r="I12" s="67"/>
      <c r="J12" s="67"/>
      <c r="K12" s="70" t="s">
        <v>160</v>
      </c>
      <c r="L12" s="71">
        <f>SUM(L13:L15)</f>
        <v>2888.3</v>
      </c>
    </row>
    <row r="13" spans="1:14" ht="14.25" customHeight="1" thickBot="1">
      <c r="A13" s="335"/>
      <c r="B13" s="336"/>
      <c r="C13" s="9">
        <v>3</v>
      </c>
      <c r="D13" s="47" t="s">
        <v>42</v>
      </c>
      <c r="E13" s="48"/>
      <c r="F13" s="48"/>
      <c r="G13" s="48"/>
      <c r="H13" s="48"/>
      <c r="I13" s="67"/>
      <c r="J13" s="67"/>
      <c r="K13" s="70" t="s">
        <v>160</v>
      </c>
      <c r="L13" s="44">
        <v>2888.3</v>
      </c>
      <c r="M13" s="44">
        <v>1335</v>
      </c>
      <c r="N13" s="257">
        <f aca="true" t="shared" si="0" ref="N13:N26">L13/M13-1</f>
        <v>1.1635205992509365</v>
      </c>
    </row>
    <row r="14" spans="1:14" ht="14.25" customHeight="1" thickBot="1">
      <c r="A14" s="335"/>
      <c r="B14" s="336"/>
      <c r="C14" s="9">
        <v>4</v>
      </c>
      <c r="D14" s="47" t="s">
        <v>43</v>
      </c>
      <c r="E14" s="48"/>
      <c r="F14" s="48"/>
      <c r="G14" s="48"/>
      <c r="H14" s="48"/>
      <c r="I14" s="67"/>
      <c r="J14" s="67"/>
      <c r="K14" s="70" t="s">
        <v>160</v>
      </c>
      <c r="L14" s="44">
        <v>0</v>
      </c>
      <c r="M14" s="44">
        <v>78.5</v>
      </c>
      <c r="N14" s="257">
        <f t="shared" si="0"/>
        <v>-1</v>
      </c>
    </row>
    <row r="15" spans="1:14" ht="14.25" customHeight="1" thickBot="1">
      <c r="A15" s="335"/>
      <c r="B15" s="336"/>
      <c r="C15" s="9">
        <v>5</v>
      </c>
      <c r="D15" s="47" t="s">
        <v>133</v>
      </c>
      <c r="E15" s="48"/>
      <c r="F15" s="48"/>
      <c r="G15" s="48"/>
      <c r="H15" s="48"/>
      <c r="I15" s="67"/>
      <c r="J15" s="67"/>
      <c r="K15" s="70" t="s">
        <v>160</v>
      </c>
      <c r="L15" s="44">
        <v>0</v>
      </c>
      <c r="M15" s="44">
        <v>38</v>
      </c>
      <c r="N15" s="257">
        <f t="shared" si="0"/>
        <v>-1</v>
      </c>
    </row>
    <row r="16" spans="1:14" ht="14.25" customHeight="1" thickBot="1">
      <c r="A16" s="335"/>
      <c r="B16" s="336"/>
      <c r="C16" s="9">
        <v>6</v>
      </c>
      <c r="D16" s="47" t="s">
        <v>134</v>
      </c>
      <c r="E16" s="48"/>
      <c r="F16" s="48"/>
      <c r="G16" s="48"/>
      <c r="H16" s="48"/>
      <c r="I16" s="67"/>
      <c r="J16" s="67"/>
      <c r="K16" s="70" t="s">
        <v>160</v>
      </c>
      <c r="L16" s="44">
        <v>199016.81</v>
      </c>
      <c r="M16" s="44">
        <v>73150</v>
      </c>
      <c r="N16" s="257">
        <f t="shared" si="0"/>
        <v>1.7206672590567327</v>
      </c>
    </row>
    <row r="17" spans="1:14" ht="14.25" customHeight="1" thickBot="1">
      <c r="A17" s="335"/>
      <c r="B17" s="336"/>
      <c r="C17" s="9">
        <v>7</v>
      </c>
      <c r="D17" s="49" t="s">
        <v>201</v>
      </c>
      <c r="E17" s="50"/>
      <c r="F17" s="50"/>
      <c r="G17" s="50"/>
      <c r="H17" s="50"/>
      <c r="I17" s="67"/>
      <c r="J17" s="67"/>
      <c r="K17" s="70" t="s">
        <v>160</v>
      </c>
      <c r="L17" s="71">
        <f>L13</f>
        <v>2888.3</v>
      </c>
      <c r="N17" s="257" t="e">
        <f t="shared" si="0"/>
        <v>#DIV/0!</v>
      </c>
    </row>
    <row r="18" spans="1:14" ht="14.25" customHeight="1" thickBot="1">
      <c r="A18" s="335"/>
      <c r="B18" s="336"/>
      <c r="C18" s="9">
        <v>8</v>
      </c>
      <c r="D18" s="49" t="s">
        <v>202</v>
      </c>
      <c r="E18" s="50"/>
      <c r="F18" s="50" t="s">
        <v>162</v>
      </c>
      <c r="G18" s="50"/>
      <c r="H18" s="50"/>
      <c r="I18" s="67"/>
      <c r="J18" s="67"/>
      <c r="K18" s="70" t="s">
        <v>160</v>
      </c>
      <c r="L18" s="71">
        <f>L14</f>
        <v>0</v>
      </c>
      <c r="N18" s="257" t="e">
        <f t="shared" si="0"/>
        <v>#DIV/0!</v>
      </c>
    </row>
    <row r="19" spans="1:14" ht="14.25" customHeight="1" thickBot="1">
      <c r="A19" s="335"/>
      <c r="B19" s="336"/>
      <c r="C19" s="9">
        <v>9</v>
      </c>
      <c r="D19" s="49" t="s">
        <v>203</v>
      </c>
      <c r="E19" s="50"/>
      <c r="F19" s="50"/>
      <c r="G19" s="50"/>
      <c r="H19" s="50"/>
      <c r="I19" s="67"/>
      <c r="J19" s="67"/>
      <c r="K19" s="70" t="s">
        <v>160</v>
      </c>
      <c r="L19" s="71">
        <f>L15</f>
        <v>0</v>
      </c>
      <c r="N19" s="257" t="e">
        <f t="shared" si="0"/>
        <v>#DIV/0!</v>
      </c>
    </row>
    <row r="20" spans="1:14" ht="14.25" customHeight="1" thickBot="1">
      <c r="A20" s="335"/>
      <c r="B20" s="336"/>
      <c r="C20" s="9">
        <v>10</v>
      </c>
      <c r="D20" s="49" t="s">
        <v>205</v>
      </c>
      <c r="E20" s="50"/>
      <c r="F20" s="50"/>
      <c r="G20" s="50"/>
      <c r="H20" s="50"/>
      <c r="I20" s="67"/>
      <c r="J20" s="67"/>
      <c r="K20" s="70" t="s">
        <v>160</v>
      </c>
      <c r="L20" s="44">
        <v>1798.25</v>
      </c>
      <c r="M20" s="44">
        <v>800</v>
      </c>
      <c r="N20" s="257">
        <f t="shared" si="0"/>
        <v>1.2478125000000002</v>
      </c>
    </row>
    <row r="21" spans="1:14" ht="14.25" customHeight="1" thickBot="1">
      <c r="A21" s="335"/>
      <c r="B21" s="336"/>
      <c r="C21" s="9">
        <v>11</v>
      </c>
      <c r="D21" s="49" t="s">
        <v>44</v>
      </c>
      <c r="E21" s="50"/>
      <c r="F21" s="50"/>
      <c r="G21" s="50"/>
      <c r="H21" s="50"/>
      <c r="I21" s="67"/>
      <c r="J21" s="67"/>
      <c r="K21" s="70" t="s">
        <v>160</v>
      </c>
      <c r="L21" s="44">
        <v>742.29</v>
      </c>
      <c r="M21" s="44">
        <v>214.25</v>
      </c>
      <c r="N21" s="257">
        <f t="shared" si="0"/>
        <v>2.4645974329054843</v>
      </c>
    </row>
    <row r="22" spans="1:17" ht="14.25" customHeight="1" thickBot="1">
      <c r="A22" s="335"/>
      <c r="B22" s="336"/>
      <c r="C22" s="9">
        <v>12</v>
      </c>
      <c r="D22" s="49" t="s">
        <v>45</v>
      </c>
      <c r="E22" s="50"/>
      <c r="F22" s="50"/>
      <c r="G22" s="50"/>
      <c r="H22" s="50"/>
      <c r="I22" s="67"/>
      <c r="J22" s="67"/>
      <c r="K22" s="70" t="s">
        <v>160</v>
      </c>
      <c r="L22" s="319">
        <v>5.83</v>
      </c>
      <c r="M22" s="184">
        <v>1.866</v>
      </c>
      <c r="N22" s="257">
        <f t="shared" si="0"/>
        <v>2.1243301178992495</v>
      </c>
      <c r="Q22" s="72"/>
    </row>
    <row r="23" spans="1:17" ht="14.25" customHeight="1" thickBot="1">
      <c r="A23" s="335"/>
      <c r="B23" s="336"/>
      <c r="C23" s="9" t="s">
        <v>545</v>
      </c>
      <c r="D23" s="49" t="s">
        <v>526</v>
      </c>
      <c r="E23" s="50"/>
      <c r="F23" s="50"/>
      <c r="G23" s="50"/>
      <c r="H23" s="50"/>
      <c r="I23" s="67"/>
      <c r="J23" s="67"/>
      <c r="K23" s="70" t="s">
        <v>160</v>
      </c>
      <c r="L23" s="320">
        <v>3.093</v>
      </c>
      <c r="M23" s="184"/>
      <c r="N23" s="257"/>
      <c r="Q23" s="72"/>
    </row>
    <row r="24" spans="1:14" ht="14.25" customHeight="1" thickBot="1">
      <c r="A24" s="335"/>
      <c r="B24" s="336"/>
      <c r="C24" s="9">
        <v>13</v>
      </c>
      <c r="D24" s="49" t="s">
        <v>46</v>
      </c>
      <c r="E24" s="50"/>
      <c r="F24" s="50"/>
      <c r="G24" s="50"/>
      <c r="H24" s="50"/>
      <c r="I24" s="67"/>
      <c r="J24" s="67"/>
      <c r="K24" s="70" t="s">
        <v>160</v>
      </c>
      <c r="L24" s="44">
        <v>26.08</v>
      </c>
      <c r="M24" s="44">
        <v>6.75</v>
      </c>
      <c r="N24" s="257">
        <f t="shared" si="0"/>
        <v>2.8637037037037034</v>
      </c>
    </row>
    <row r="25" spans="1:14" ht="14.25" customHeight="1" thickBot="1">
      <c r="A25" s="335"/>
      <c r="B25" s="336"/>
      <c r="C25" s="9">
        <v>14</v>
      </c>
      <c r="D25" s="49" t="s">
        <v>47</v>
      </c>
      <c r="E25" s="50"/>
      <c r="F25" s="50"/>
      <c r="G25" s="50"/>
      <c r="H25" s="50"/>
      <c r="I25" s="67"/>
      <c r="J25" s="67"/>
      <c r="K25" s="70" t="s">
        <v>160</v>
      </c>
      <c r="L25" s="44">
        <v>35.12</v>
      </c>
      <c r="M25" s="44">
        <v>10.45</v>
      </c>
      <c r="N25" s="257">
        <f t="shared" si="0"/>
        <v>2.3607655502392344</v>
      </c>
    </row>
    <row r="26" spans="1:14" ht="16.5" customHeight="1" thickBot="1">
      <c r="A26" s="337"/>
      <c r="B26" s="338"/>
      <c r="C26" s="9">
        <v>15</v>
      </c>
      <c r="D26" s="49" t="s">
        <v>48</v>
      </c>
      <c r="E26" s="50"/>
      <c r="F26" s="50"/>
      <c r="G26" s="50"/>
      <c r="H26" s="50"/>
      <c r="I26" s="67"/>
      <c r="J26" s="67"/>
      <c r="K26" s="70" t="s">
        <v>160</v>
      </c>
      <c r="L26" s="44">
        <v>620.134764157494</v>
      </c>
      <c r="M26" s="44">
        <v>146</v>
      </c>
      <c r="N26" s="257">
        <f t="shared" si="0"/>
        <v>3.2474983846403704</v>
      </c>
    </row>
    <row r="27" spans="1:12" ht="18.75" customHeight="1" thickBot="1">
      <c r="A27" s="344" t="s">
        <v>49</v>
      </c>
      <c r="B27" s="347" t="s">
        <v>50</v>
      </c>
      <c r="C27" s="9">
        <v>16</v>
      </c>
      <c r="D27" s="49" t="s">
        <v>51</v>
      </c>
      <c r="E27" s="50"/>
      <c r="F27" s="50"/>
      <c r="G27" s="50"/>
      <c r="H27" s="50"/>
      <c r="I27" s="67"/>
      <c r="J27" s="67"/>
      <c r="K27" s="70" t="s">
        <v>160</v>
      </c>
      <c r="L27" s="44">
        <v>0</v>
      </c>
    </row>
    <row r="28" spans="1:12" ht="15" customHeight="1" thickBot="1">
      <c r="A28" s="345"/>
      <c r="B28" s="348"/>
      <c r="C28" s="9">
        <v>17</v>
      </c>
      <c r="D28" s="74" t="s">
        <v>52</v>
      </c>
      <c r="E28" s="75"/>
      <c r="F28" s="75"/>
      <c r="G28" s="75"/>
      <c r="H28" s="75"/>
      <c r="I28" s="67"/>
      <c r="J28" s="67"/>
      <c r="K28" s="70" t="s">
        <v>160</v>
      </c>
      <c r="L28" s="44">
        <v>144.46</v>
      </c>
    </row>
    <row r="29" spans="1:15" ht="18" customHeight="1" thickBot="1">
      <c r="A29" s="345"/>
      <c r="B29" s="348"/>
      <c r="C29" s="9">
        <v>18</v>
      </c>
      <c r="D29" s="49" t="s">
        <v>53</v>
      </c>
      <c r="E29" s="50"/>
      <c r="F29" s="50"/>
      <c r="G29" s="50"/>
      <c r="H29" s="50"/>
      <c r="I29" s="76"/>
      <c r="J29" s="76"/>
      <c r="K29" s="70" t="s">
        <v>160</v>
      </c>
      <c r="L29" s="77">
        <v>9442.5</v>
      </c>
      <c r="M29" s="77">
        <v>1747.5</v>
      </c>
      <c r="O29" s="72"/>
    </row>
    <row r="30" spans="1:12" ht="17.25" customHeight="1" thickBot="1">
      <c r="A30" s="345"/>
      <c r="B30" s="348"/>
      <c r="C30" s="9">
        <v>19</v>
      </c>
      <c r="D30" s="47" t="s">
        <v>264</v>
      </c>
      <c r="E30" s="48"/>
      <c r="F30" s="48"/>
      <c r="G30" s="48"/>
      <c r="H30" s="48"/>
      <c r="I30" s="67"/>
      <c r="J30" s="67"/>
      <c r="K30" s="70" t="s">
        <v>160</v>
      </c>
      <c r="L30" s="44">
        <v>0</v>
      </c>
    </row>
    <row r="31" spans="1:15" ht="17.25" customHeight="1" thickBot="1">
      <c r="A31" s="345"/>
      <c r="B31" s="348"/>
      <c r="C31" s="9">
        <v>20</v>
      </c>
      <c r="D31" s="49" t="s">
        <v>265</v>
      </c>
      <c r="E31" s="50"/>
      <c r="F31" s="50"/>
      <c r="G31" s="50"/>
      <c r="H31" s="50"/>
      <c r="I31" s="67"/>
      <c r="J31" s="67"/>
      <c r="K31" s="70" t="s">
        <v>160</v>
      </c>
      <c r="L31" s="44">
        <v>144.46</v>
      </c>
      <c r="O31" s="72"/>
    </row>
    <row r="32" spans="1:12" ht="17.25" customHeight="1" thickBot="1">
      <c r="A32" s="345"/>
      <c r="B32" s="348"/>
      <c r="C32" s="9">
        <v>21</v>
      </c>
      <c r="D32" s="49" t="s">
        <v>54</v>
      </c>
      <c r="E32" s="50"/>
      <c r="F32" s="50"/>
      <c r="G32" s="50"/>
      <c r="H32" s="50"/>
      <c r="I32" s="67"/>
      <c r="J32" s="67"/>
      <c r="K32" s="70" t="s">
        <v>160</v>
      </c>
      <c r="L32" s="269">
        <v>2725.61</v>
      </c>
    </row>
    <row r="33" spans="1:12" ht="16.5" customHeight="1" thickBot="1">
      <c r="A33" s="346"/>
      <c r="B33" s="349"/>
      <c r="C33" s="9">
        <v>22</v>
      </c>
      <c r="D33" s="49" t="s">
        <v>55</v>
      </c>
      <c r="E33" s="50"/>
      <c r="F33" s="50"/>
      <c r="G33" s="50"/>
      <c r="H33" s="50"/>
      <c r="I33" s="67"/>
      <c r="J33" s="67"/>
      <c r="K33" s="70" t="s">
        <v>160</v>
      </c>
      <c r="L33" s="77">
        <v>3165.49</v>
      </c>
    </row>
    <row r="34" spans="1:12" ht="14.25" customHeight="1" thickBot="1">
      <c r="A34" s="333" t="s">
        <v>56</v>
      </c>
      <c r="B34" s="334"/>
      <c r="C34" s="9">
        <v>23</v>
      </c>
      <c r="D34" s="47" t="s">
        <v>57</v>
      </c>
      <c r="E34" s="48"/>
      <c r="F34" s="48"/>
      <c r="G34" s="48"/>
      <c r="H34" s="48"/>
      <c r="I34" s="76"/>
      <c r="J34" s="67"/>
      <c r="K34" s="70" t="s">
        <v>58</v>
      </c>
      <c r="L34" s="78" t="s">
        <v>521</v>
      </c>
    </row>
    <row r="35" spans="1:12" ht="14.25" customHeight="1" thickBot="1">
      <c r="A35" s="335"/>
      <c r="B35" s="336"/>
      <c r="C35" s="9">
        <v>24</v>
      </c>
      <c r="D35" s="47" t="s">
        <v>59</v>
      </c>
      <c r="E35" s="48"/>
      <c r="F35" s="48"/>
      <c r="G35" s="48"/>
      <c r="H35" s="48"/>
      <c r="I35" s="76"/>
      <c r="J35" s="67"/>
      <c r="K35" s="80" t="s">
        <v>60</v>
      </c>
      <c r="L35" s="78" t="s">
        <v>266</v>
      </c>
    </row>
    <row r="36" spans="1:12" ht="14.25" customHeight="1" thickBot="1">
      <c r="A36" s="335"/>
      <c r="B36" s="336"/>
      <c r="C36" s="9">
        <v>25</v>
      </c>
      <c r="D36" s="49" t="s">
        <v>61</v>
      </c>
      <c r="E36" s="50"/>
      <c r="F36" s="50"/>
      <c r="G36" s="50"/>
      <c r="H36" s="50"/>
      <c r="I36" s="67"/>
      <c r="J36" s="67"/>
      <c r="K36" s="82" t="s">
        <v>29</v>
      </c>
      <c r="L36" s="83">
        <v>49.93</v>
      </c>
    </row>
    <row r="37" spans="1:12" ht="14.25" customHeight="1" thickBot="1">
      <c r="A37" s="335"/>
      <c r="B37" s="336"/>
      <c r="C37" s="9">
        <v>26</v>
      </c>
      <c r="D37" s="49" t="s">
        <v>62</v>
      </c>
      <c r="E37" s="50"/>
      <c r="F37" s="50"/>
      <c r="G37" s="50"/>
      <c r="H37" s="50"/>
      <c r="I37" s="67"/>
      <c r="J37" s="67"/>
      <c r="K37" s="84" t="s">
        <v>161</v>
      </c>
      <c r="L37" s="85">
        <v>4000</v>
      </c>
    </row>
    <row r="38" spans="1:12" ht="14.25" customHeight="1" thickBot="1">
      <c r="A38" s="335"/>
      <c r="B38" s="336"/>
      <c r="C38" s="9">
        <v>27</v>
      </c>
      <c r="D38" s="49" t="s">
        <v>267</v>
      </c>
      <c r="E38" s="50"/>
      <c r="F38" s="50"/>
      <c r="G38" s="50"/>
      <c r="H38" s="50"/>
      <c r="I38" s="226"/>
      <c r="J38" s="67"/>
      <c r="K38" s="70" t="s">
        <v>58</v>
      </c>
      <c r="L38" s="83">
        <v>13</v>
      </c>
    </row>
    <row r="39" spans="1:12" ht="14.25" customHeight="1" thickBot="1">
      <c r="A39" s="335"/>
      <c r="B39" s="336"/>
      <c r="C39" s="9">
        <v>28</v>
      </c>
      <c r="D39" s="49" t="s">
        <v>136</v>
      </c>
      <c r="E39" s="50"/>
      <c r="F39" s="50"/>
      <c r="G39" s="50"/>
      <c r="H39" s="50"/>
      <c r="I39" s="67"/>
      <c r="J39" s="67"/>
      <c r="K39" s="84" t="s">
        <v>60</v>
      </c>
      <c r="L39" s="83">
        <v>90</v>
      </c>
    </row>
    <row r="40" spans="1:12" ht="14.25" customHeight="1" thickBot="1">
      <c r="A40" s="335"/>
      <c r="B40" s="336"/>
      <c r="C40" s="9">
        <v>29</v>
      </c>
      <c r="D40" s="49" t="s">
        <v>137</v>
      </c>
      <c r="E40" s="50"/>
      <c r="F40" s="50"/>
      <c r="G40" s="50"/>
      <c r="H40" s="50"/>
      <c r="I40" s="67"/>
      <c r="J40" s="67"/>
      <c r="K40" s="82" t="s">
        <v>29</v>
      </c>
      <c r="L40" s="83">
        <v>73.44</v>
      </c>
    </row>
    <row r="41" spans="1:12" ht="14.25" customHeight="1" thickBot="1">
      <c r="A41" s="335"/>
      <c r="B41" s="336"/>
      <c r="C41" s="9">
        <v>30</v>
      </c>
      <c r="D41" s="49" t="s">
        <v>63</v>
      </c>
      <c r="E41" s="50"/>
      <c r="F41" s="50"/>
      <c r="G41" s="50"/>
      <c r="H41" s="50"/>
      <c r="I41" s="67"/>
      <c r="J41" s="67"/>
      <c r="K41" s="82" t="s">
        <v>29</v>
      </c>
      <c r="L41" s="83">
        <v>20</v>
      </c>
    </row>
    <row r="42" spans="1:12" ht="14.25" customHeight="1" thickBot="1">
      <c r="A42" s="335"/>
      <c r="B42" s="336"/>
      <c r="C42" s="9">
        <v>31</v>
      </c>
      <c r="D42" s="49" t="s">
        <v>64</v>
      </c>
      <c r="E42" s="50"/>
      <c r="F42" s="50"/>
      <c r="G42" s="50"/>
      <c r="H42" s="50"/>
      <c r="I42" s="67"/>
      <c r="J42" s="67"/>
      <c r="K42" s="84" t="s">
        <v>161</v>
      </c>
      <c r="L42" s="85">
        <v>275000</v>
      </c>
    </row>
    <row r="43" spans="1:12" ht="14.25" customHeight="1" thickBot="1">
      <c r="A43" s="335"/>
      <c r="B43" s="336"/>
      <c r="C43" s="9">
        <v>32</v>
      </c>
      <c r="D43" s="49" t="s">
        <v>65</v>
      </c>
      <c r="E43" s="50"/>
      <c r="F43" s="50"/>
      <c r="G43" s="50"/>
      <c r="H43" s="50"/>
      <c r="I43" s="67"/>
      <c r="J43" s="67"/>
      <c r="K43" s="70" t="s">
        <v>161</v>
      </c>
      <c r="L43" s="86">
        <v>10000</v>
      </c>
    </row>
    <row r="44" spans="1:12" ht="14.25" customHeight="1" thickBot="1">
      <c r="A44" s="335"/>
      <c r="B44" s="336"/>
      <c r="C44" s="9">
        <v>33</v>
      </c>
      <c r="D44" s="49" t="s">
        <v>66</v>
      </c>
      <c r="E44" s="50"/>
      <c r="F44" s="50"/>
      <c r="G44" s="50"/>
      <c r="H44" s="50"/>
      <c r="I44" s="67"/>
      <c r="J44" s="67"/>
      <c r="K44" s="84" t="s">
        <v>58</v>
      </c>
      <c r="L44" s="83">
        <v>3</v>
      </c>
    </row>
    <row r="45" spans="1:12" ht="14.25" customHeight="1" thickBot="1">
      <c r="A45" s="335"/>
      <c r="B45" s="336"/>
      <c r="C45" s="9">
        <v>34</v>
      </c>
      <c r="D45" s="49" t="s">
        <v>67</v>
      </c>
      <c r="E45" s="50"/>
      <c r="F45" s="50"/>
      <c r="G45" s="50"/>
      <c r="H45" s="50"/>
      <c r="I45" s="67"/>
      <c r="J45" s="67"/>
      <c r="K45" s="84" t="s">
        <v>30</v>
      </c>
      <c r="L45" s="83">
        <v>2.4</v>
      </c>
    </row>
    <row r="46" spans="1:12" ht="14.25" customHeight="1" thickBot="1">
      <c r="A46" s="335"/>
      <c r="B46" s="336"/>
      <c r="C46" s="9" t="s">
        <v>546</v>
      </c>
      <c r="D46" s="49" t="s">
        <v>528</v>
      </c>
      <c r="E46" s="50"/>
      <c r="F46" s="50"/>
      <c r="G46" s="50"/>
      <c r="H46" s="50"/>
      <c r="I46" s="67"/>
      <c r="J46" s="67"/>
      <c r="K46" s="84" t="s">
        <v>30</v>
      </c>
      <c r="L46" s="309">
        <v>0.0649</v>
      </c>
    </row>
    <row r="47" spans="1:12" ht="14.25" customHeight="1" thickBot="1">
      <c r="A47" s="335"/>
      <c r="B47" s="336"/>
      <c r="C47" s="9">
        <v>35</v>
      </c>
      <c r="D47" s="49" t="s">
        <v>68</v>
      </c>
      <c r="E47" s="50"/>
      <c r="F47" s="50"/>
      <c r="G47" s="50"/>
      <c r="H47" s="50"/>
      <c r="I47" s="67"/>
      <c r="J47" s="67"/>
      <c r="K47" s="84" t="s">
        <v>69</v>
      </c>
      <c r="L47" s="83">
        <v>35</v>
      </c>
    </row>
    <row r="48" spans="1:12" ht="14.25" customHeight="1" thickBot="1">
      <c r="A48" s="335"/>
      <c r="B48" s="336"/>
      <c r="C48" s="9">
        <v>36</v>
      </c>
      <c r="D48" s="49" t="s">
        <v>70</v>
      </c>
      <c r="E48" s="50"/>
      <c r="F48" s="50"/>
      <c r="G48" s="50"/>
      <c r="H48" s="50"/>
      <c r="I48" s="67"/>
      <c r="J48" s="67"/>
      <c r="K48" s="84" t="s">
        <v>69</v>
      </c>
      <c r="L48" s="83">
        <v>29.4</v>
      </c>
    </row>
    <row r="49" spans="1:12" ht="14.25" customHeight="1" thickBot="1">
      <c r="A49" s="335"/>
      <c r="B49" s="336"/>
      <c r="C49" s="9">
        <v>37</v>
      </c>
      <c r="D49" s="49" t="s">
        <v>71</v>
      </c>
      <c r="E49" s="50"/>
      <c r="F49" s="50"/>
      <c r="G49" s="50"/>
      <c r="H49" s="50"/>
      <c r="I49" s="67"/>
      <c r="J49" s="67"/>
      <c r="K49" s="84" t="s">
        <v>161</v>
      </c>
      <c r="L49" s="85">
        <v>30000</v>
      </c>
    </row>
    <row r="50" spans="1:12" ht="14.25" customHeight="1" thickBot="1">
      <c r="A50" s="335"/>
      <c r="B50" s="336"/>
      <c r="C50" s="9">
        <v>38</v>
      </c>
      <c r="D50" s="49" t="s">
        <v>72</v>
      </c>
      <c r="E50" s="50"/>
      <c r="F50" s="50"/>
      <c r="G50" s="50"/>
      <c r="H50" s="50"/>
      <c r="I50" s="67"/>
      <c r="J50" s="67"/>
      <c r="K50" s="84" t="s">
        <v>161</v>
      </c>
      <c r="L50" s="85">
        <v>53000</v>
      </c>
    </row>
    <row r="51" spans="1:12" ht="14.25" customHeight="1" thickBot="1">
      <c r="A51" s="335"/>
      <c r="B51" s="336"/>
      <c r="C51" s="9">
        <v>39</v>
      </c>
      <c r="D51" s="49" t="s">
        <v>73</v>
      </c>
      <c r="E51" s="50"/>
      <c r="F51" s="50"/>
      <c r="G51" s="50"/>
      <c r="H51" s="50"/>
      <c r="I51" s="67"/>
      <c r="J51" s="67"/>
      <c r="K51" s="84" t="s">
        <v>69</v>
      </c>
      <c r="L51" s="83">
        <v>9</v>
      </c>
    </row>
    <row r="52" spans="1:12" ht="14.25" customHeight="1" thickBot="1">
      <c r="A52" s="335"/>
      <c r="B52" s="336"/>
      <c r="C52" s="9">
        <v>40</v>
      </c>
      <c r="D52" s="47" t="s">
        <v>74</v>
      </c>
      <c r="E52" s="48"/>
      <c r="F52" s="48"/>
      <c r="G52" s="48"/>
      <c r="H52" s="48"/>
      <c r="I52" s="67"/>
      <c r="J52" s="67"/>
      <c r="K52" s="82" t="s">
        <v>29</v>
      </c>
      <c r="L52" s="83">
        <v>1</v>
      </c>
    </row>
    <row r="53" spans="1:12" ht="14.25" customHeight="1" thickBot="1">
      <c r="A53" s="335"/>
      <c r="B53" s="336"/>
      <c r="C53" s="9">
        <v>41</v>
      </c>
      <c r="D53" s="47" t="s">
        <v>75</v>
      </c>
      <c r="E53" s="48"/>
      <c r="F53" s="48"/>
      <c r="G53" s="48"/>
      <c r="H53" s="48"/>
      <c r="I53" s="67"/>
      <c r="J53" s="67"/>
      <c r="K53" s="82" t="s">
        <v>29</v>
      </c>
      <c r="L53" s="83">
        <v>13.2</v>
      </c>
    </row>
    <row r="54" spans="1:12" ht="14.25" customHeight="1" thickBot="1">
      <c r="A54" s="335"/>
      <c r="B54" s="336"/>
      <c r="C54" s="9">
        <v>42</v>
      </c>
      <c r="D54" s="47" t="s">
        <v>164</v>
      </c>
      <c r="E54" s="48"/>
      <c r="F54" s="48"/>
      <c r="G54" s="48"/>
      <c r="H54" s="48"/>
      <c r="I54" s="67"/>
      <c r="J54" s="67"/>
      <c r="K54" s="82" t="s">
        <v>29</v>
      </c>
      <c r="L54" s="86">
        <v>1</v>
      </c>
    </row>
    <row r="55" spans="1:12" ht="14.25" customHeight="1" thickBot="1">
      <c r="A55" s="335"/>
      <c r="B55" s="336"/>
      <c r="C55" s="9">
        <v>43</v>
      </c>
      <c r="D55" s="47" t="s">
        <v>268</v>
      </c>
      <c r="E55" s="48"/>
      <c r="F55" s="48"/>
      <c r="G55" s="48"/>
      <c r="H55" s="48"/>
      <c r="I55" s="67"/>
      <c r="J55" s="67"/>
      <c r="K55" s="82" t="s">
        <v>29</v>
      </c>
      <c r="L55" s="83">
        <v>7.2</v>
      </c>
    </row>
    <row r="56" spans="1:12" ht="14.25" customHeight="1" thickBot="1">
      <c r="A56" s="335"/>
      <c r="B56" s="336"/>
      <c r="C56" s="9">
        <v>44</v>
      </c>
      <c r="D56" s="47" t="s">
        <v>76</v>
      </c>
      <c r="E56" s="48"/>
      <c r="F56" s="48"/>
      <c r="G56" s="48"/>
      <c r="H56" s="48"/>
      <c r="I56" s="67"/>
      <c r="J56" s="67"/>
      <c r="K56" s="70" t="s">
        <v>160</v>
      </c>
      <c r="L56" s="77">
        <v>60</v>
      </c>
    </row>
    <row r="57" spans="1:12" ht="14.25" customHeight="1" thickBot="1">
      <c r="A57" s="335"/>
      <c r="B57" s="336"/>
      <c r="C57" s="9">
        <v>45</v>
      </c>
      <c r="D57" s="49" t="s">
        <v>77</v>
      </c>
      <c r="E57" s="50"/>
      <c r="F57" s="50"/>
      <c r="G57" s="50"/>
      <c r="H57" s="50"/>
      <c r="I57" s="67"/>
      <c r="J57" s="67"/>
      <c r="K57" s="82" t="s">
        <v>29</v>
      </c>
      <c r="L57" s="83">
        <v>7.38</v>
      </c>
    </row>
    <row r="58" spans="1:12" ht="14.25" customHeight="1" thickBot="1">
      <c r="A58" s="337"/>
      <c r="B58" s="338"/>
      <c r="C58" s="9">
        <v>46</v>
      </c>
      <c r="D58" s="49" t="s">
        <v>78</v>
      </c>
      <c r="E58" s="50"/>
      <c r="F58" s="50"/>
      <c r="G58" s="50"/>
      <c r="H58" s="50"/>
      <c r="I58" s="67"/>
      <c r="J58" s="67"/>
      <c r="K58" s="70" t="s">
        <v>29</v>
      </c>
      <c r="L58" s="86">
        <v>107.47</v>
      </c>
    </row>
    <row r="60" spans="3:12" ht="14.25" customHeight="1" thickBot="1">
      <c r="C60" s="339" t="s">
        <v>79</v>
      </c>
      <c r="D60" s="339"/>
      <c r="E60" s="339"/>
      <c r="F60" s="339"/>
      <c r="G60" s="339"/>
      <c r="H60" s="339"/>
      <c r="I60" s="339"/>
      <c r="J60" s="339"/>
      <c r="K60" s="339"/>
      <c r="L60" s="339"/>
    </row>
    <row r="61" spans="3:18" ht="26.25" thickBot="1">
      <c r="C61" s="88"/>
      <c r="D61" s="340" t="s">
        <v>80</v>
      </c>
      <c r="E61" s="341"/>
      <c r="F61" s="341"/>
      <c r="G61" s="341"/>
      <c r="H61" s="342"/>
      <c r="I61" s="340" t="s">
        <v>81</v>
      </c>
      <c r="J61" s="343"/>
      <c r="K61" s="441"/>
      <c r="L61" s="89" t="s">
        <v>82</v>
      </c>
      <c r="R61" s="100"/>
    </row>
    <row r="62" spans="3:18" ht="14.25" customHeight="1" thickBot="1">
      <c r="C62" s="10" t="s">
        <v>83</v>
      </c>
      <c r="D62" s="31" t="s">
        <v>84</v>
      </c>
      <c r="E62" s="32"/>
      <c r="F62" s="32"/>
      <c r="G62" s="32"/>
      <c r="H62" s="37"/>
      <c r="I62" s="273">
        <f>I117</f>
        <v>12936.179291666667</v>
      </c>
      <c r="J62" s="238"/>
      <c r="K62" s="277"/>
      <c r="L62" s="90">
        <f aca="true" t="shared" si="1" ref="L62:L71">I62/$I$88</f>
        <v>0.15407576247197413</v>
      </c>
      <c r="N62" s="63">
        <f>I62+I63</f>
        <v>15735.52836</v>
      </c>
      <c r="O62" s="63"/>
      <c r="Q62" s="272"/>
      <c r="R62" s="282"/>
    </row>
    <row r="63" spans="3:18" ht="14.25" customHeight="1" thickBot="1">
      <c r="C63" s="10" t="s">
        <v>85</v>
      </c>
      <c r="D63" s="31" t="s">
        <v>504</v>
      </c>
      <c r="E63" s="32"/>
      <c r="F63" s="32"/>
      <c r="G63" s="32"/>
      <c r="H63" s="37"/>
      <c r="I63" s="273">
        <f>I130</f>
        <v>2799.3490683333334</v>
      </c>
      <c r="J63" s="238"/>
      <c r="K63" s="277"/>
      <c r="L63" s="90">
        <f t="shared" si="1"/>
        <v>0.03334151702786886</v>
      </c>
      <c r="R63" s="283"/>
    </row>
    <row r="64" spans="3:18" ht="14.25" customHeight="1" thickBot="1">
      <c r="C64" s="10" t="s">
        <v>86</v>
      </c>
      <c r="D64" s="31" t="s">
        <v>54</v>
      </c>
      <c r="E64" s="32"/>
      <c r="F64" s="32"/>
      <c r="G64" s="32"/>
      <c r="H64" s="37"/>
      <c r="I64" s="273">
        <f>I137</f>
        <v>5654.823067</v>
      </c>
      <c r="J64" s="238"/>
      <c r="K64" s="277"/>
      <c r="L64" s="90">
        <f t="shared" si="1"/>
        <v>0.06735150743105384</v>
      </c>
      <c r="O64" s="63"/>
      <c r="R64" s="283"/>
    </row>
    <row r="65" spans="3:18" ht="14.25" customHeight="1" thickBot="1">
      <c r="C65" s="10" t="s">
        <v>87</v>
      </c>
      <c r="D65" s="31" t="s">
        <v>55</v>
      </c>
      <c r="E65" s="32"/>
      <c r="F65" s="32"/>
      <c r="G65" s="32"/>
      <c r="H65" s="37"/>
      <c r="I65" s="273">
        <f>I145</f>
        <v>2189.1473676666665</v>
      </c>
      <c r="J65" s="238"/>
      <c r="K65" s="277"/>
      <c r="L65" s="90">
        <f t="shared" si="1"/>
        <v>0.02607373802047084</v>
      </c>
      <c r="R65" s="100"/>
    </row>
    <row r="66" spans="3:18" ht="14.25" customHeight="1" thickBot="1">
      <c r="C66" s="10" t="s">
        <v>88</v>
      </c>
      <c r="D66" s="31" t="s">
        <v>89</v>
      </c>
      <c r="E66" s="32"/>
      <c r="F66" s="32"/>
      <c r="G66" s="32"/>
      <c r="H66" s="37"/>
      <c r="I66" s="273">
        <f>I159</f>
        <v>6360.676913154762</v>
      </c>
      <c r="J66" s="238"/>
      <c r="K66" s="277"/>
      <c r="L66" s="90">
        <f t="shared" si="1"/>
        <v>0.0757585468735366</v>
      </c>
      <c r="N66" s="63"/>
      <c r="R66" s="284"/>
    </row>
    <row r="67" spans="3:18" ht="14.25" customHeight="1" thickBot="1">
      <c r="C67" s="10" t="s">
        <v>138</v>
      </c>
      <c r="D67" s="31" t="s">
        <v>139</v>
      </c>
      <c r="E67" s="32"/>
      <c r="F67" s="32"/>
      <c r="G67" s="32"/>
      <c r="H67" s="37"/>
      <c r="I67" s="273">
        <f>I168</f>
        <v>1623.9771695999998</v>
      </c>
      <c r="J67" s="238"/>
      <c r="K67" s="277"/>
      <c r="L67" s="90">
        <f t="shared" si="1"/>
        <v>0.019342304632743015</v>
      </c>
      <c r="R67" s="100"/>
    </row>
    <row r="68" spans="3:18" ht="14.25" customHeight="1" thickBot="1">
      <c r="C68" s="10" t="s">
        <v>90</v>
      </c>
      <c r="D68" s="31" t="s">
        <v>91</v>
      </c>
      <c r="E68" s="32"/>
      <c r="F68" s="32"/>
      <c r="G68" s="32"/>
      <c r="H68" s="37"/>
      <c r="I68" s="273">
        <f>I176</f>
        <v>798.9133333333333</v>
      </c>
      <c r="J68" s="238"/>
      <c r="K68" s="277"/>
      <c r="L68" s="90">
        <f t="shared" si="1"/>
        <v>0.00951542014122013</v>
      </c>
      <c r="N68" s="63">
        <f>I68+I69</f>
        <v>810.9516666666666</v>
      </c>
      <c r="O68" s="63"/>
      <c r="P68" s="272"/>
      <c r="Q68" s="272"/>
      <c r="R68" s="284"/>
    </row>
    <row r="69" spans="3:18" ht="14.25" customHeight="1" thickBot="1">
      <c r="C69" s="10" t="s">
        <v>269</v>
      </c>
      <c r="D69" s="31" t="s">
        <v>270</v>
      </c>
      <c r="E69" s="32"/>
      <c r="F69" s="32"/>
      <c r="G69" s="32"/>
      <c r="H69" s="37"/>
      <c r="I69" s="273">
        <f>I183</f>
        <v>12.038333333333334</v>
      </c>
      <c r="J69" s="238"/>
      <c r="K69" s="277"/>
      <c r="L69" s="90">
        <f t="shared" si="1"/>
        <v>0.0001433820098968453</v>
      </c>
      <c r="R69" s="284"/>
    </row>
    <row r="70" spans="3:18" ht="14.25" customHeight="1" thickBot="1">
      <c r="C70" s="10" t="s">
        <v>271</v>
      </c>
      <c r="D70" s="31" t="s">
        <v>92</v>
      </c>
      <c r="E70" s="32"/>
      <c r="F70" s="32"/>
      <c r="G70" s="32"/>
      <c r="H70" s="37"/>
      <c r="I70" s="273">
        <f>I193</f>
        <v>7048.257685100001</v>
      </c>
      <c r="J70" s="238"/>
      <c r="K70" s="277"/>
      <c r="L70" s="90">
        <f t="shared" si="1"/>
        <v>0.08394794571456661</v>
      </c>
      <c r="N70" s="63">
        <f>I70+I71</f>
        <v>8577.396798688002</v>
      </c>
      <c r="R70" s="100"/>
    </row>
    <row r="71" spans="3:15" ht="14.25" customHeight="1" thickBot="1">
      <c r="C71" s="10" t="s">
        <v>272</v>
      </c>
      <c r="D71" s="31" t="s">
        <v>273</v>
      </c>
      <c r="E71" s="32"/>
      <c r="F71" s="32"/>
      <c r="G71" s="32"/>
      <c r="H71" s="37"/>
      <c r="I71" s="273">
        <f>I206</f>
        <v>1529.139113588</v>
      </c>
      <c r="J71" s="238"/>
      <c r="K71" s="277"/>
      <c r="L71" s="90">
        <f t="shared" si="1"/>
        <v>0.01821274037254281</v>
      </c>
      <c r="O71" s="63"/>
    </row>
    <row r="72" spans="3:12" ht="14.25" customHeight="1" thickBot="1">
      <c r="C72" s="350" t="s">
        <v>93</v>
      </c>
      <c r="D72" s="351"/>
      <c r="E72" s="351"/>
      <c r="F72" s="351"/>
      <c r="G72" s="351"/>
      <c r="H72" s="352"/>
      <c r="I72" s="353">
        <f>SUM(I62:K71)</f>
        <v>40952.50134277609</v>
      </c>
      <c r="J72" s="457"/>
      <c r="K72" s="458"/>
      <c r="L72" s="362">
        <f>SUM(L62:L71)</f>
        <v>0.4877628646958737</v>
      </c>
    </row>
    <row r="73" spans="3:12" ht="14.25" customHeight="1" thickBot="1">
      <c r="C73" s="363" t="s">
        <v>207</v>
      </c>
      <c r="D73" s="364"/>
      <c r="E73" s="364"/>
      <c r="F73" s="364"/>
      <c r="G73" s="364"/>
      <c r="H73" s="365"/>
      <c r="I73" s="459"/>
      <c r="J73" s="460"/>
      <c r="K73" s="461"/>
      <c r="L73" s="362"/>
    </row>
    <row r="74" spans="3:12" ht="14.25" customHeight="1">
      <c r="C74" s="11"/>
      <c r="D74" s="11"/>
      <c r="E74" s="11"/>
      <c r="F74" s="11"/>
      <c r="G74" s="11"/>
      <c r="H74" s="11"/>
      <c r="I74" s="11"/>
      <c r="J74" s="91"/>
      <c r="K74" s="11"/>
      <c r="L74" s="227"/>
    </row>
    <row r="75" spans="3:12" ht="15.75" customHeight="1" thickBot="1">
      <c r="C75" s="339" t="s">
        <v>94</v>
      </c>
      <c r="D75" s="339"/>
      <c r="E75" s="339"/>
      <c r="F75" s="339"/>
      <c r="G75" s="339"/>
      <c r="H75" s="339"/>
      <c r="I75" s="339"/>
      <c r="J75" s="339"/>
      <c r="K75" s="339"/>
      <c r="L75" s="339"/>
    </row>
    <row r="76" spans="3:18" ht="26.25" thickBot="1">
      <c r="C76" s="88"/>
      <c r="D76" s="340" t="s">
        <v>95</v>
      </c>
      <c r="E76" s="341"/>
      <c r="F76" s="341"/>
      <c r="G76" s="341"/>
      <c r="H76" s="342"/>
      <c r="I76" s="340" t="s">
        <v>96</v>
      </c>
      <c r="J76" s="343"/>
      <c r="K76" s="441"/>
      <c r="L76" s="89" t="s">
        <v>82</v>
      </c>
      <c r="R76" s="271"/>
    </row>
    <row r="77" spans="3:16" ht="14.25" customHeight="1" thickBot="1">
      <c r="C77" s="12" t="s">
        <v>83</v>
      </c>
      <c r="D77" s="359" t="s">
        <v>274</v>
      </c>
      <c r="E77" s="360"/>
      <c r="F77" s="360"/>
      <c r="G77" s="360"/>
      <c r="H77" s="361"/>
      <c r="I77" s="274">
        <f>I222</f>
        <v>1.0700918499999998</v>
      </c>
      <c r="J77" s="275"/>
      <c r="K77" s="276"/>
      <c r="L77" s="92">
        <f aca="true" t="shared" si="2" ref="L77:L84">(I77*$L$43)/$I$88</f>
        <v>0.12745279265726164</v>
      </c>
      <c r="N77" s="241">
        <f>I77+I78</f>
        <v>1.2691086599999999</v>
      </c>
      <c r="O77" s="264"/>
      <c r="P77" s="271"/>
    </row>
    <row r="78" spans="3:12" ht="14.25" customHeight="1" thickBot="1">
      <c r="C78" s="12" t="s">
        <v>85</v>
      </c>
      <c r="D78" s="359" t="s">
        <v>275</v>
      </c>
      <c r="E78" s="360"/>
      <c r="F78" s="360"/>
      <c r="G78" s="360"/>
      <c r="H78" s="361"/>
      <c r="I78" s="274">
        <f>I230</f>
        <v>0.19901681000000002</v>
      </c>
      <c r="J78" s="275"/>
      <c r="K78" s="276"/>
      <c r="L78" s="92">
        <f t="shared" si="2"/>
        <v>0.023703804696988993</v>
      </c>
    </row>
    <row r="79" spans="3:18" ht="14.25" customHeight="1" thickBot="1">
      <c r="C79" s="12" t="s">
        <v>86</v>
      </c>
      <c r="D79" s="359" t="s">
        <v>98</v>
      </c>
      <c r="E79" s="360"/>
      <c r="F79" s="360"/>
      <c r="G79" s="360"/>
      <c r="H79" s="361"/>
      <c r="I79" s="274">
        <f>I237</f>
        <v>2.4291666666666667</v>
      </c>
      <c r="J79" s="275"/>
      <c r="K79" s="276"/>
      <c r="L79" s="92">
        <f t="shared" si="2"/>
        <v>0.28932476730534684</v>
      </c>
      <c r="R79" s="271"/>
    </row>
    <row r="80" spans="3:12" ht="14.25" customHeight="1" thickBot="1">
      <c r="C80" s="12" t="s">
        <v>87</v>
      </c>
      <c r="D80" s="359" t="s">
        <v>99</v>
      </c>
      <c r="E80" s="360"/>
      <c r="F80" s="360"/>
      <c r="G80" s="360"/>
      <c r="H80" s="361"/>
      <c r="I80" s="274">
        <f>I249</f>
        <v>0.05773232704402516</v>
      </c>
      <c r="J80" s="275"/>
      <c r="K80" s="276"/>
      <c r="L80" s="92">
        <f t="shared" si="2"/>
        <v>0.006876181991633109</v>
      </c>
    </row>
    <row r="81" spans="3:12" ht="14.25" customHeight="1" thickBot="1">
      <c r="C81" s="12" t="s">
        <v>88</v>
      </c>
      <c r="D81" s="359" t="s">
        <v>100</v>
      </c>
      <c r="E81" s="360"/>
      <c r="F81" s="360"/>
      <c r="G81" s="360"/>
      <c r="H81" s="361"/>
      <c r="I81" s="274">
        <f>I256</f>
        <v>0.1550336910393735</v>
      </c>
      <c r="J81" s="275"/>
      <c r="K81" s="276"/>
      <c r="L81" s="92">
        <f t="shared" si="2"/>
        <v>0.01846521574660272</v>
      </c>
    </row>
    <row r="82" spans="3:17" ht="14.25" customHeight="1" thickBot="1">
      <c r="C82" s="12" t="s">
        <v>138</v>
      </c>
      <c r="D82" s="359" t="s">
        <v>101</v>
      </c>
      <c r="E82" s="360"/>
      <c r="F82" s="360"/>
      <c r="G82" s="360"/>
      <c r="H82" s="361"/>
      <c r="I82" s="274">
        <f>I269</f>
        <v>0.10711909090909091</v>
      </c>
      <c r="J82" s="275"/>
      <c r="K82" s="276"/>
      <c r="L82" s="92">
        <f t="shared" si="2"/>
        <v>0.012758369557968998</v>
      </c>
      <c r="N82" s="241">
        <f>I82+I83</f>
        <v>0.30605454545454547</v>
      </c>
      <c r="O82" s="241"/>
      <c r="Q82" s="271"/>
    </row>
    <row r="83" spans="3:12" ht="14.25" customHeight="1" thickBot="1">
      <c r="C83" s="12" t="s">
        <v>90</v>
      </c>
      <c r="D83" s="31" t="s">
        <v>276</v>
      </c>
      <c r="E83" s="32"/>
      <c r="F83" s="32"/>
      <c r="G83" s="32"/>
      <c r="H83" s="37"/>
      <c r="I83" s="274">
        <f>I281</f>
        <v>0.19893545454545455</v>
      </c>
      <c r="J83" s="275"/>
      <c r="K83" s="276"/>
      <c r="L83" s="92">
        <f t="shared" si="2"/>
        <v>0.023694114893370994</v>
      </c>
    </row>
    <row r="84" spans="3:12" ht="14.25" customHeight="1" thickBot="1">
      <c r="C84" s="12" t="s">
        <v>269</v>
      </c>
      <c r="D84" s="31" t="s">
        <v>530</v>
      </c>
      <c r="E84" s="32"/>
      <c r="F84" s="32"/>
      <c r="G84" s="32"/>
      <c r="H84" s="37"/>
      <c r="I84" s="310">
        <f>I289</f>
        <v>0.083639875</v>
      </c>
      <c r="J84" s="311"/>
      <c r="K84" s="312"/>
      <c r="L84" s="92">
        <f t="shared" si="2"/>
        <v>0.009961888454952987</v>
      </c>
    </row>
    <row r="85" spans="3:18" ht="14.25" customHeight="1" thickBot="1">
      <c r="C85" s="366" t="s">
        <v>102</v>
      </c>
      <c r="D85" s="367"/>
      <c r="E85" s="367"/>
      <c r="F85" s="367"/>
      <c r="G85" s="367"/>
      <c r="H85" s="368"/>
      <c r="I85" s="369">
        <f>SUM(I77:K84)</f>
        <v>4.300735765204611</v>
      </c>
      <c r="J85" s="354"/>
      <c r="K85" s="355"/>
      <c r="L85" s="380">
        <f>SUM(L77:L84)</f>
        <v>0.5122371353041262</v>
      </c>
      <c r="R85" s="271"/>
    </row>
    <row r="86" spans="3:12" ht="14.25" customHeight="1" thickBot="1">
      <c r="C86" s="363" t="s">
        <v>547</v>
      </c>
      <c r="D86" s="364"/>
      <c r="E86" s="364"/>
      <c r="F86" s="364"/>
      <c r="G86" s="364"/>
      <c r="H86" s="365"/>
      <c r="I86" s="356"/>
      <c r="J86" s="357"/>
      <c r="K86" s="358"/>
      <c r="L86" s="380"/>
    </row>
    <row r="87" spans="3:12" ht="14.25" customHeight="1" thickBot="1">
      <c r="C87" s="13"/>
      <c r="D87" s="13"/>
      <c r="E87" s="13"/>
      <c r="F87" s="13"/>
      <c r="G87" s="13"/>
      <c r="H87" s="13"/>
      <c r="I87" s="14"/>
      <c r="J87" s="30"/>
      <c r="K87" s="14"/>
      <c r="L87" s="228"/>
    </row>
    <row r="88" spans="3:12" ht="14.25" customHeight="1" thickBot="1">
      <c r="C88" s="381" t="s">
        <v>104</v>
      </c>
      <c r="D88" s="382"/>
      <c r="E88" s="382"/>
      <c r="F88" s="382"/>
      <c r="G88" s="382"/>
      <c r="H88" s="383"/>
      <c r="I88" s="384">
        <f>I72+(I85*$L$43)</f>
        <v>83959.8589948222</v>
      </c>
      <c r="J88" s="385"/>
      <c r="K88" s="386"/>
      <c r="L88" s="229">
        <f>L72+L85</f>
        <v>0.9999999999999999</v>
      </c>
    </row>
    <row r="89" spans="3:12" ht="14.25" customHeight="1">
      <c r="C89" s="205"/>
      <c r="D89" s="205"/>
      <c r="E89" s="205"/>
      <c r="F89" s="205"/>
      <c r="G89" s="205"/>
      <c r="H89" s="205"/>
      <c r="I89" s="205"/>
      <c r="J89" s="98"/>
      <c r="K89" s="98"/>
      <c r="L89" s="98"/>
    </row>
    <row r="90" spans="3:12" ht="14.25" customHeight="1">
      <c r="C90" s="205"/>
      <c r="D90" s="205"/>
      <c r="E90" s="532" t="s">
        <v>277</v>
      </c>
      <c r="F90" s="532"/>
      <c r="G90" s="532"/>
      <c r="H90" s="532"/>
      <c r="I90" s="532"/>
      <c r="J90" s="532"/>
      <c r="K90" s="532"/>
      <c r="L90" s="98"/>
    </row>
    <row r="91" spans="3:12" ht="14.25" customHeight="1" thickBot="1">
      <c r="C91" s="230" t="s">
        <v>278</v>
      </c>
      <c r="D91" s="205"/>
      <c r="F91" s="174"/>
      <c r="G91" s="174"/>
      <c r="I91" s="230" t="s">
        <v>279</v>
      </c>
      <c r="J91" s="174"/>
      <c r="K91" s="174"/>
      <c r="L91" s="174"/>
    </row>
    <row r="92" spans="3:12" ht="14.25" customHeight="1" thickBot="1">
      <c r="C92" s="31" t="s">
        <v>505</v>
      </c>
      <c r="D92" s="15"/>
      <c r="E92" s="15"/>
      <c r="F92" s="200"/>
      <c r="G92" s="231">
        <f>I117</f>
        <v>12936.179291666667</v>
      </c>
      <c r="H92" s="232"/>
      <c r="I92" s="31" t="s">
        <v>280</v>
      </c>
      <c r="J92" s="15"/>
      <c r="K92" s="15"/>
      <c r="L92" s="233">
        <f>I222</f>
        <v>1.0700918499999998</v>
      </c>
    </row>
    <row r="93" spans="3:12" ht="14.25" customHeight="1" thickBot="1">
      <c r="C93" s="31" t="s">
        <v>281</v>
      </c>
      <c r="D93" s="32"/>
      <c r="E93" s="32"/>
      <c r="F93" s="200"/>
      <c r="G93" s="234">
        <f>I137</f>
        <v>5654.823067</v>
      </c>
      <c r="H93" s="235"/>
      <c r="I93" s="31" t="s">
        <v>282</v>
      </c>
      <c r="J93" s="32"/>
      <c r="K93" s="32"/>
      <c r="L93" s="233">
        <f>I237</f>
        <v>2.4291666666666667</v>
      </c>
    </row>
    <row r="94" spans="3:12" ht="14.25" customHeight="1" thickBot="1">
      <c r="C94" s="31" t="s">
        <v>283</v>
      </c>
      <c r="D94" s="32"/>
      <c r="E94" s="32"/>
      <c r="F94" s="200"/>
      <c r="G94" s="234">
        <f>I145</f>
        <v>2189.1473676666665</v>
      </c>
      <c r="H94" s="235"/>
      <c r="I94" s="31" t="s">
        <v>284</v>
      </c>
      <c r="J94" s="32"/>
      <c r="K94" s="32"/>
      <c r="L94" s="233">
        <f>I249</f>
        <v>0.05773232704402516</v>
      </c>
    </row>
    <row r="95" spans="3:12" ht="14.25" customHeight="1" thickBot="1">
      <c r="C95" s="31" t="s">
        <v>285</v>
      </c>
      <c r="D95" s="32"/>
      <c r="E95" s="32"/>
      <c r="F95" s="200"/>
      <c r="G95" s="234">
        <f>I159</f>
        <v>6360.676913154762</v>
      </c>
      <c r="H95" s="17"/>
      <c r="I95" s="31" t="s">
        <v>286</v>
      </c>
      <c r="J95" s="32"/>
      <c r="K95" s="32"/>
      <c r="L95" s="233">
        <f>I256</f>
        <v>0.1550336910393735</v>
      </c>
    </row>
    <row r="96" spans="3:12" ht="14.25" customHeight="1" thickBot="1">
      <c r="C96" s="31" t="s">
        <v>287</v>
      </c>
      <c r="D96" s="32"/>
      <c r="E96" s="32"/>
      <c r="F96" s="200"/>
      <c r="G96" s="231">
        <f>I176</f>
        <v>798.9133333333333</v>
      </c>
      <c r="H96" s="236"/>
      <c r="I96" s="31" t="s">
        <v>288</v>
      </c>
      <c r="J96" s="32"/>
      <c r="K96" s="32"/>
      <c r="L96" s="237">
        <f>I269</f>
        <v>0.10711909090909091</v>
      </c>
    </row>
    <row r="97" spans="3:12" ht="14.25" customHeight="1" thickBot="1">
      <c r="C97" s="31" t="s">
        <v>289</v>
      </c>
      <c r="D97" s="32"/>
      <c r="E97" s="32"/>
      <c r="F97" s="200"/>
      <c r="G97" s="234">
        <f>I193</f>
        <v>7048.257685100001</v>
      </c>
      <c r="H97" s="235"/>
      <c r="I97" s="33" t="s">
        <v>107</v>
      </c>
      <c r="J97" s="238"/>
      <c r="K97" s="238"/>
      <c r="L97" s="239">
        <f>SUM(L92:L96)</f>
        <v>3.8191436256591564</v>
      </c>
    </row>
    <row r="98" spans="3:12" ht="14.25" customHeight="1" thickBot="1">
      <c r="C98" s="33" t="s">
        <v>107</v>
      </c>
      <c r="D98" s="34"/>
      <c r="E98" s="34"/>
      <c r="F98" s="35"/>
      <c r="G98" s="240">
        <f>SUM(G92:H97)</f>
        <v>34987.997657921434</v>
      </c>
      <c r="H98" s="30"/>
      <c r="I98" s="30"/>
      <c r="J98" s="241"/>
      <c r="L98" s="98"/>
    </row>
    <row r="99" spans="3:12" ht="14.25" customHeight="1">
      <c r="C99" s="205"/>
      <c r="D99" s="205"/>
      <c r="G99" s="63"/>
      <c r="L99" s="98"/>
    </row>
    <row r="100" spans="3:12" ht="14.25" customHeight="1">
      <c r="C100" s="205"/>
      <c r="D100" s="205"/>
      <c r="E100" s="532" t="s">
        <v>290</v>
      </c>
      <c r="F100" s="532"/>
      <c r="G100" s="532"/>
      <c r="H100" s="532"/>
      <c r="I100" s="532"/>
      <c r="J100" s="532"/>
      <c r="K100" s="532"/>
      <c r="L100" s="98"/>
    </row>
    <row r="101" spans="3:12" ht="14.25" customHeight="1" thickBot="1">
      <c r="C101" s="230" t="s">
        <v>278</v>
      </c>
      <c r="D101" s="205"/>
      <c r="F101" s="174"/>
      <c r="G101" s="174"/>
      <c r="I101" s="230" t="s">
        <v>279</v>
      </c>
      <c r="J101" s="174"/>
      <c r="K101" s="174"/>
      <c r="L101" s="174"/>
    </row>
    <row r="102" spans="3:12" ht="14.25" customHeight="1" thickBot="1">
      <c r="C102" s="31" t="s">
        <v>506</v>
      </c>
      <c r="D102" s="242"/>
      <c r="E102" s="76"/>
      <c r="F102" s="36"/>
      <c r="G102" s="231">
        <f>I130</f>
        <v>2799.3490683333334</v>
      </c>
      <c r="H102" s="17"/>
      <c r="I102" s="31" t="s">
        <v>291</v>
      </c>
      <c r="J102" s="76"/>
      <c r="K102" s="76"/>
      <c r="L102" s="243">
        <f>I230</f>
        <v>0.19901681000000002</v>
      </c>
    </row>
    <row r="103" spans="3:12" ht="14.25" customHeight="1" thickBot="1">
      <c r="C103" s="31" t="s">
        <v>292</v>
      </c>
      <c r="D103" s="242"/>
      <c r="E103" s="76"/>
      <c r="F103" s="37"/>
      <c r="G103" s="234">
        <f>I168</f>
        <v>1623.9771695999998</v>
      </c>
      <c r="H103" s="17"/>
      <c r="I103" s="31" t="s">
        <v>293</v>
      </c>
      <c r="J103" s="32"/>
      <c r="K103" s="32"/>
      <c r="L103" s="237">
        <f>I281</f>
        <v>0.19893545454545455</v>
      </c>
    </row>
    <row r="104" spans="3:12" ht="14.25" customHeight="1" thickBot="1">
      <c r="C104" s="31" t="s">
        <v>294</v>
      </c>
      <c r="D104" s="242"/>
      <c r="E104" s="76"/>
      <c r="F104" s="37"/>
      <c r="G104" s="231">
        <f>I183</f>
        <v>12.038333333333334</v>
      </c>
      <c r="H104" s="17"/>
      <c r="I104" s="33" t="s">
        <v>107</v>
      </c>
      <c r="J104" s="34"/>
      <c r="K104" s="34"/>
      <c r="L104" s="239">
        <f>SUM(L102:L103)</f>
        <v>0.39795226454545457</v>
      </c>
    </row>
    <row r="105" spans="3:12" ht="14.25" customHeight="1" thickBot="1">
      <c r="C105" s="31" t="s">
        <v>295</v>
      </c>
      <c r="D105" s="242"/>
      <c r="E105" s="76"/>
      <c r="F105" s="37"/>
      <c r="G105" s="234">
        <f>I206</f>
        <v>1529.139113588</v>
      </c>
      <c r="H105" s="17"/>
      <c r="J105" s="244"/>
      <c r="K105" s="244"/>
      <c r="L105" s="98"/>
    </row>
    <row r="106" spans="3:12" ht="14.25" customHeight="1" thickBot="1">
      <c r="C106" s="33" t="s">
        <v>107</v>
      </c>
      <c r="D106" s="242"/>
      <c r="E106" s="76"/>
      <c r="F106" s="35"/>
      <c r="G106" s="240">
        <f>SUM(G102:K105)</f>
        <v>5964.503684854667</v>
      </c>
      <c r="H106" s="38"/>
      <c r="J106" s="30"/>
      <c r="K106" s="30"/>
      <c r="L106" s="98"/>
    </row>
    <row r="107" spans="3:12" ht="14.25" customHeight="1">
      <c r="C107" s="205"/>
      <c r="D107" s="205"/>
      <c r="E107" s="100"/>
      <c r="F107" s="100"/>
      <c r="G107" s="100"/>
      <c r="H107" s="100"/>
      <c r="I107" s="100"/>
      <c r="J107" s="30"/>
      <c r="K107" s="30"/>
      <c r="L107" s="98"/>
    </row>
    <row r="108" spans="3:12" ht="14.25" customHeight="1" thickBot="1">
      <c r="C108" s="370" t="s">
        <v>108</v>
      </c>
      <c r="D108" s="370"/>
      <c r="E108" s="370"/>
      <c r="F108" s="370"/>
      <c r="G108" s="370"/>
      <c r="H108" s="370"/>
      <c r="I108" s="370"/>
      <c r="J108" s="370"/>
      <c r="K108" s="370"/>
      <c r="L108" s="370"/>
    </row>
    <row r="109" spans="3:12" s="100" customFormat="1" ht="14.25" customHeight="1" thickBot="1">
      <c r="C109" s="371" t="s">
        <v>296</v>
      </c>
      <c r="D109" s="372"/>
      <c r="E109" s="372"/>
      <c r="F109" s="372"/>
      <c r="G109" s="372"/>
      <c r="H109" s="372"/>
      <c r="I109" s="372"/>
      <c r="J109" s="372"/>
      <c r="K109" s="372"/>
      <c r="L109" s="373"/>
    </row>
    <row r="110" spans="3:12" s="104" customFormat="1" ht="14.25" customHeight="1">
      <c r="C110" s="101" t="s">
        <v>297</v>
      </c>
      <c r="D110" s="102"/>
      <c r="E110" s="102"/>
      <c r="F110" s="102"/>
      <c r="G110" s="102"/>
      <c r="H110" s="102"/>
      <c r="I110" s="102"/>
      <c r="J110" s="102"/>
      <c r="K110" s="102"/>
      <c r="L110" s="103"/>
    </row>
    <row r="111" spans="3:12" s="104" customFormat="1" ht="14.25" customHeight="1">
      <c r="C111" s="105"/>
      <c r="D111" s="17"/>
      <c r="E111" s="24"/>
      <c r="F111" s="24"/>
      <c r="G111" s="24"/>
      <c r="H111" s="24"/>
      <c r="I111" s="24"/>
      <c r="J111" s="17"/>
      <c r="K111" s="17"/>
      <c r="L111" s="106"/>
    </row>
    <row r="112" spans="3:12" s="104" customFormat="1" ht="14.25" customHeight="1" thickBot="1">
      <c r="C112" s="105"/>
      <c r="D112" s="17"/>
      <c r="E112" s="24"/>
      <c r="F112" s="24"/>
      <c r="G112" s="24"/>
      <c r="H112" s="17"/>
      <c r="I112" s="24"/>
      <c r="J112" s="17"/>
      <c r="K112" s="17"/>
      <c r="L112" s="187"/>
    </row>
    <row r="113" spans="3:12" s="104" customFormat="1" ht="14.25" customHeight="1" thickBot="1">
      <c r="C113" s="107"/>
      <c r="E113" s="374" t="s">
        <v>109</v>
      </c>
      <c r="F113" s="375"/>
      <c r="G113" s="376"/>
      <c r="H113" s="108" t="s">
        <v>110</v>
      </c>
      <c r="I113" s="377">
        <f>L11</f>
        <v>1091400</v>
      </c>
      <c r="J113" s="378"/>
      <c r="K113" s="379"/>
      <c r="L113" s="106"/>
    </row>
    <row r="114" spans="3:12" s="104" customFormat="1" ht="14.25" customHeight="1" thickBot="1">
      <c r="C114" s="107"/>
      <c r="E114" s="374" t="s">
        <v>298</v>
      </c>
      <c r="F114" s="375"/>
      <c r="G114" s="376"/>
      <c r="H114" s="131" t="s">
        <v>299</v>
      </c>
      <c r="I114" s="529">
        <f>L20</f>
        <v>1798.25</v>
      </c>
      <c r="J114" s="530"/>
      <c r="K114" s="531"/>
      <c r="L114" s="106"/>
    </row>
    <row r="115" spans="3:12" s="100" customFormat="1" ht="14.25" customHeight="1" thickBot="1">
      <c r="C115" s="109"/>
      <c r="E115" s="374" t="s">
        <v>300</v>
      </c>
      <c r="F115" s="375"/>
      <c r="G115" s="376"/>
      <c r="H115" s="110" t="s">
        <v>111</v>
      </c>
      <c r="I115" s="111" t="s">
        <v>29</v>
      </c>
      <c r="J115" s="112"/>
      <c r="K115" s="113">
        <f>L52</f>
        <v>1</v>
      </c>
      <c r="L115" s="106"/>
    </row>
    <row r="116" spans="3:12" s="104" customFormat="1" ht="14.25" customHeight="1" thickBot="1">
      <c r="C116" s="107"/>
      <c r="E116" s="374" t="s">
        <v>301</v>
      </c>
      <c r="F116" s="375"/>
      <c r="G116" s="376"/>
      <c r="H116" s="114" t="s">
        <v>112</v>
      </c>
      <c r="I116" s="19" t="s">
        <v>29</v>
      </c>
      <c r="J116" s="115"/>
      <c r="K116" s="116">
        <f>L53</f>
        <v>13.2</v>
      </c>
      <c r="L116" s="106"/>
    </row>
    <row r="117" spans="3:12" s="100" customFormat="1" ht="14.25" customHeight="1" thickBot="1">
      <c r="C117" s="109"/>
      <c r="E117" s="387" t="s">
        <v>113</v>
      </c>
      <c r="F117" s="388"/>
      <c r="G117" s="388"/>
      <c r="H117" s="389"/>
      <c r="I117" s="466">
        <f>(((I113+I114)*(K116/100))+((I113+I114)*(K115/100)))/12</f>
        <v>12936.179291666667</v>
      </c>
      <c r="J117" s="391"/>
      <c r="K117" s="467"/>
      <c r="L117" s="106"/>
    </row>
    <row r="118" spans="3:12" s="100" customFormat="1" ht="14.25" customHeight="1" thickBot="1">
      <c r="C118" s="117"/>
      <c r="D118" s="18"/>
      <c r="E118" s="18"/>
      <c r="F118" s="18"/>
      <c r="G118" s="18"/>
      <c r="H118" s="18"/>
      <c r="I118" s="18"/>
      <c r="J118" s="118"/>
      <c r="K118" s="118"/>
      <c r="L118" s="119"/>
    </row>
    <row r="119" spans="3:12" s="100" customFormat="1" ht="14.25" customHeight="1" thickBot="1">
      <c r="C119" s="371" t="s">
        <v>302</v>
      </c>
      <c r="D119" s="372"/>
      <c r="E119" s="372"/>
      <c r="F119" s="372"/>
      <c r="G119" s="372"/>
      <c r="H119" s="372"/>
      <c r="I119" s="372"/>
      <c r="J119" s="372"/>
      <c r="K119" s="372"/>
      <c r="L119" s="373"/>
    </row>
    <row r="120" spans="3:12" s="104" customFormat="1" ht="14.25" customHeight="1">
      <c r="C120" s="526" t="s">
        <v>303</v>
      </c>
      <c r="D120" s="527"/>
      <c r="E120" s="527"/>
      <c r="F120" s="527"/>
      <c r="G120" s="527"/>
      <c r="H120" s="527"/>
      <c r="I120" s="527"/>
      <c r="J120" s="527"/>
      <c r="K120" s="527"/>
      <c r="L120" s="528"/>
    </row>
    <row r="121" spans="3:12" s="104" customFormat="1" ht="14.25" customHeight="1">
      <c r="C121" s="107" t="s">
        <v>304</v>
      </c>
      <c r="D121" s="17"/>
      <c r="E121" s="24"/>
      <c r="F121" s="24"/>
      <c r="H121" s="24"/>
      <c r="I121" s="24"/>
      <c r="J121" s="17"/>
      <c r="K121" s="17"/>
      <c r="L121" s="106"/>
    </row>
    <row r="122" spans="3:12" s="104" customFormat="1" ht="15.75" customHeight="1" thickBot="1">
      <c r="C122" s="107"/>
      <c r="D122" s="17"/>
      <c r="E122" s="24"/>
      <c r="F122" s="24"/>
      <c r="H122" s="245"/>
      <c r="I122" s="24"/>
      <c r="J122" s="17"/>
      <c r="K122" s="17"/>
      <c r="L122" s="106"/>
    </row>
    <row r="123" spans="3:12" s="104" customFormat="1" ht="14.25" customHeight="1" thickBot="1">
      <c r="C123" s="107"/>
      <c r="E123" s="19" t="s">
        <v>140</v>
      </c>
      <c r="F123" s="15"/>
      <c r="G123" s="15"/>
      <c r="H123" s="108" t="s">
        <v>141</v>
      </c>
      <c r="I123" s="377">
        <f>L16</f>
        <v>199016.81</v>
      </c>
      <c r="J123" s="523"/>
      <c r="K123" s="524"/>
      <c r="L123" s="106"/>
    </row>
    <row r="124" spans="3:12" s="104" customFormat="1" ht="14.25" customHeight="1" thickBot="1">
      <c r="C124" s="107"/>
      <c r="E124" s="20" t="s">
        <v>305</v>
      </c>
      <c r="F124" s="18"/>
      <c r="G124" s="18"/>
      <c r="H124" s="131" t="s">
        <v>114</v>
      </c>
      <c r="I124" s="399">
        <f>L17</f>
        <v>2888.3</v>
      </c>
      <c r="J124" s="400"/>
      <c r="K124" s="401"/>
      <c r="L124" s="106"/>
    </row>
    <row r="125" spans="3:12" s="104" customFormat="1" ht="14.25" customHeight="1" thickBot="1">
      <c r="C125" s="107"/>
      <c r="E125" s="140" t="s">
        <v>306</v>
      </c>
      <c r="F125" s="15"/>
      <c r="G125" s="15"/>
      <c r="H125" s="108" t="s">
        <v>115</v>
      </c>
      <c r="I125" s="399">
        <f>L18</f>
        <v>0</v>
      </c>
      <c r="J125" s="341"/>
      <c r="K125" s="342"/>
      <c r="L125" s="106"/>
    </row>
    <row r="126" spans="3:12" s="104" customFormat="1" ht="14.25" customHeight="1" thickBot="1">
      <c r="C126" s="107"/>
      <c r="E126" s="20" t="s">
        <v>240</v>
      </c>
      <c r="F126" s="18"/>
      <c r="G126" s="18"/>
      <c r="H126" s="131" t="s">
        <v>142</v>
      </c>
      <c r="I126" s="520">
        <f>L19</f>
        <v>0</v>
      </c>
      <c r="J126" s="521"/>
      <c r="K126" s="522"/>
      <c r="L126" s="106"/>
    </row>
    <row r="127" spans="3:12" s="104" customFormat="1" ht="14.25" customHeight="1" thickBot="1">
      <c r="C127" s="107"/>
      <c r="E127" s="20" t="s">
        <v>307</v>
      </c>
      <c r="F127" s="18"/>
      <c r="G127" s="18"/>
      <c r="H127" s="131" t="s">
        <v>308</v>
      </c>
      <c r="I127" s="19" t="s">
        <v>420</v>
      </c>
      <c r="J127" s="130"/>
      <c r="K127" s="141">
        <f>L38</f>
        <v>13</v>
      </c>
      <c r="L127" s="106"/>
    </row>
    <row r="128" spans="3:12" ht="14.25" customHeight="1" thickBot="1">
      <c r="C128" s="127"/>
      <c r="D128" s="21"/>
      <c r="E128" s="20" t="s">
        <v>309</v>
      </c>
      <c r="F128" s="18"/>
      <c r="G128" s="18"/>
      <c r="H128" s="154" t="s">
        <v>111</v>
      </c>
      <c r="I128" s="188" t="s">
        <v>29</v>
      </c>
      <c r="J128" s="246"/>
      <c r="K128" s="247">
        <f>L52</f>
        <v>1</v>
      </c>
      <c r="L128" s="142"/>
    </row>
    <row r="129" spans="3:12" s="104" customFormat="1" ht="14.25" customHeight="1" thickBot="1">
      <c r="C129" s="107"/>
      <c r="E129" s="20" t="s">
        <v>310</v>
      </c>
      <c r="F129" s="18"/>
      <c r="G129" s="18"/>
      <c r="H129" s="154" t="s">
        <v>112</v>
      </c>
      <c r="I129" s="140" t="s">
        <v>29</v>
      </c>
      <c r="J129" s="115"/>
      <c r="K129" s="116">
        <f>L53</f>
        <v>13.2</v>
      </c>
      <c r="L129" s="106"/>
    </row>
    <row r="130" spans="3:12" ht="14.25" customHeight="1" thickBot="1">
      <c r="C130" s="127"/>
      <c r="D130" s="21"/>
      <c r="E130" s="387" t="s">
        <v>107</v>
      </c>
      <c r="F130" s="388"/>
      <c r="G130" s="388"/>
      <c r="H130" s="389"/>
      <c r="I130" s="391">
        <f>(((I123+(K127*(I124+I125+I126)))*(K128/100))+((I123+(K127*(I124+I125+I126)))*(K129/100)))/12</f>
        <v>2799.3490683333334</v>
      </c>
      <c r="J130" s="391"/>
      <c r="K130" s="467"/>
      <c r="L130" s="248"/>
    </row>
    <row r="131" spans="3:12" ht="14.25" customHeight="1" thickBot="1">
      <c r="C131" s="149"/>
      <c r="D131" s="21"/>
      <c r="E131" s="21"/>
      <c r="F131" s="39"/>
      <c r="G131" s="40"/>
      <c r="H131" s="21"/>
      <c r="I131" s="21"/>
      <c r="J131" s="21"/>
      <c r="K131" s="100"/>
      <c r="L131" s="166"/>
    </row>
    <row r="132" spans="3:12" ht="14.25" customHeight="1" thickBot="1">
      <c r="C132" s="371" t="s">
        <v>311</v>
      </c>
      <c r="D132" s="372"/>
      <c r="E132" s="372"/>
      <c r="F132" s="372"/>
      <c r="G132" s="372"/>
      <c r="H132" s="372"/>
      <c r="I132" s="372"/>
      <c r="J132" s="372"/>
      <c r="K132" s="372"/>
      <c r="L132" s="373"/>
    </row>
    <row r="133" spans="3:12" ht="14.25" customHeight="1">
      <c r="C133" s="105" t="s">
        <v>116</v>
      </c>
      <c r="D133" s="21"/>
      <c r="E133" s="21"/>
      <c r="F133" s="21"/>
      <c r="G133" s="21"/>
      <c r="H133" s="21"/>
      <c r="I133" s="21"/>
      <c r="J133" s="21"/>
      <c r="K133" s="21"/>
      <c r="L133" s="120"/>
    </row>
    <row r="134" spans="3:12" ht="14.25" customHeight="1" thickBot="1">
      <c r="C134" s="105"/>
      <c r="D134" s="21"/>
      <c r="E134" s="21"/>
      <c r="F134" s="21"/>
      <c r="G134" s="21"/>
      <c r="H134" s="17"/>
      <c r="I134" s="21"/>
      <c r="J134" s="21"/>
      <c r="K134" s="21"/>
      <c r="L134" s="120"/>
    </row>
    <row r="135" spans="3:12" ht="14.25" customHeight="1" thickBot="1">
      <c r="C135" s="109"/>
      <c r="D135" s="21"/>
      <c r="E135" s="19" t="s">
        <v>226</v>
      </c>
      <c r="F135" s="15"/>
      <c r="G135" s="15"/>
      <c r="H135" s="108" t="s">
        <v>117</v>
      </c>
      <c r="I135" s="464">
        <f>L32</f>
        <v>2725.61</v>
      </c>
      <c r="J135" s="394"/>
      <c r="K135" s="465"/>
      <c r="L135" s="120"/>
    </row>
    <row r="136" spans="3:12" ht="14.25" customHeight="1" thickBot="1">
      <c r="C136" s="122"/>
      <c r="D136" s="40"/>
      <c r="E136" s="23" t="s">
        <v>312</v>
      </c>
      <c r="F136" s="24"/>
      <c r="G136" s="24"/>
      <c r="H136" s="110" t="s">
        <v>118</v>
      </c>
      <c r="I136" s="123" t="s">
        <v>29</v>
      </c>
      <c r="J136" s="124"/>
      <c r="K136" s="125">
        <f>L58</f>
        <v>107.47</v>
      </c>
      <c r="L136" s="126"/>
    </row>
    <row r="137" spans="3:12" ht="14.25" customHeight="1" thickBot="1">
      <c r="C137" s="122"/>
      <c r="D137" s="40"/>
      <c r="E137" s="387" t="s">
        <v>107</v>
      </c>
      <c r="F137" s="388"/>
      <c r="G137" s="388"/>
      <c r="H137" s="389"/>
      <c r="I137" s="468">
        <f>I135*((K136/100)+1)</f>
        <v>5654.823067</v>
      </c>
      <c r="J137" s="409"/>
      <c r="K137" s="469"/>
      <c r="L137" s="126"/>
    </row>
    <row r="138" spans="3:12" ht="14.25" customHeight="1" thickBot="1">
      <c r="C138" s="127"/>
      <c r="D138" s="128"/>
      <c r="E138" s="21"/>
      <c r="F138" s="21"/>
      <c r="G138" s="21"/>
      <c r="H138" s="21"/>
      <c r="I138" s="21"/>
      <c r="J138" s="129"/>
      <c r="K138" s="21"/>
      <c r="L138" s="120"/>
    </row>
    <row r="139" spans="3:12" ht="14.25" customHeight="1" thickBot="1">
      <c r="C139" s="371" t="s">
        <v>313</v>
      </c>
      <c r="D139" s="372"/>
      <c r="E139" s="372"/>
      <c r="F139" s="372"/>
      <c r="G139" s="372"/>
      <c r="H139" s="372"/>
      <c r="I139" s="372"/>
      <c r="J139" s="372"/>
      <c r="K139" s="372"/>
      <c r="L139" s="373"/>
    </row>
    <row r="140" spans="3:12" ht="14.25" customHeight="1">
      <c r="C140" s="105" t="s">
        <v>119</v>
      </c>
      <c r="D140" s="21"/>
      <c r="E140" s="21"/>
      <c r="F140" s="21"/>
      <c r="G140" s="21"/>
      <c r="H140" s="21"/>
      <c r="I140" s="21"/>
      <c r="J140" s="21"/>
      <c r="K140" s="21"/>
      <c r="L140" s="120"/>
    </row>
    <row r="141" spans="3:12" ht="14.25" customHeight="1" thickBot="1">
      <c r="C141" s="107"/>
      <c r="D141" s="21"/>
      <c r="E141" s="21"/>
      <c r="F141" s="21"/>
      <c r="G141" s="21"/>
      <c r="H141" s="17"/>
      <c r="I141" s="21"/>
      <c r="J141" s="21"/>
      <c r="K141" s="21"/>
      <c r="L141" s="120"/>
    </row>
    <row r="142" spans="3:12" ht="14.25" customHeight="1" thickBot="1">
      <c r="C142" s="109"/>
      <c r="D142" s="21"/>
      <c r="E142" s="19" t="s">
        <v>314</v>
      </c>
      <c r="F142" s="15"/>
      <c r="G142" s="15"/>
      <c r="H142" s="108" t="s">
        <v>117</v>
      </c>
      <c r="I142" s="464">
        <f>L33</f>
        <v>3165.49</v>
      </c>
      <c r="J142" s="394"/>
      <c r="K142" s="465"/>
      <c r="L142" s="120"/>
    </row>
    <row r="143" spans="3:12" ht="14.25" customHeight="1" thickBot="1">
      <c r="C143" s="109"/>
      <c r="D143" s="21"/>
      <c r="E143" s="20" t="s">
        <v>315</v>
      </c>
      <c r="F143" s="18"/>
      <c r="G143" s="18"/>
      <c r="H143" s="154" t="s">
        <v>120</v>
      </c>
      <c r="I143" s="140" t="s">
        <v>420</v>
      </c>
      <c r="J143" s="133"/>
      <c r="K143" s="132">
        <f>L44</f>
        <v>3</v>
      </c>
      <c r="L143" s="120"/>
    </row>
    <row r="144" spans="3:12" ht="14.25" customHeight="1" thickBot="1">
      <c r="C144" s="122"/>
      <c r="D144" s="40"/>
      <c r="E144" s="20" t="s">
        <v>312</v>
      </c>
      <c r="F144" s="18"/>
      <c r="G144" s="18"/>
      <c r="H144" s="131" t="s">
        <v>118</v>
      </c>
      <c r="I144" s="188" t="s">
        <v>29</v>
      </c>
      <c r="J144" s="189"/>
      <c r="K144" s="190">
        <f>L58</f>
        <v>107.47</v>
      </c>
      <c r="L144" s="126"/>
    </row>
    <row r="145" spans="3:12" ht="14.25" customHeight="1" thickBot="1">
      <c r="C145" s="122"/>
      <c r="D145" s="40"/>
      <c r="E145" s="387" t="s">
        <v>107</v>
      </c>
      <c r="F145" s="388"/>
      <c r="G145" s="388"/>
      <c r="H145" s="389"/>
      <c r="I145" s="471">
        <f>(I142/K143)*((K144/100)+1)</f>
        <v>2189.1473676666665</v>
      </c>
      <c r="J145" s="406"/>
      <c r="K145" s="472"/>
      <c r="L145" s="126"/>
    </row>
    <row r="146" spans="3:12" ht="14.25" customHeight="1" thickBot="1">
      <c r="C146" s="134"/>
      <c r="D146" s="135"/>
      <c r="E146" s="135"/>
      <c r="F146" s="135"/>
      <c r="G146" s="135"/>
      <c r="H146" s="135"/>
      <c r="I146" s="135"/>
      <c r="J146" s="135"/>
      <c r="K146" s="135"/>
      <c r="L146" s="136"/>
    </row>
    <row r="147" spans="3:12" ht="14.25" customHeight="1" thickBot="1">
      <c r="C147" s="371" t="s">
        <v>285</v>
      </c>
      <c r="D147" s="372"/>
      <c r="E147" s="372"/>
      <c r="F147" s="372"/>
      <c r="G147" s="372"/>
      <c r="H147" s="372"/>
      <c r="I147" s="372"/>
      <c r="J147" s="372"/>
      <c r="K147" s="372"/>
      <c r="L147" s="373"/>
    </row>
    <row r="148" spans="3:12" ht="14.25" customHeight="1">
      <c r="C148" s="105" t="s">
        <v>316</v>
      </c>
      <c r="D148" s="21"/>
      <c r="E148" s="21"/>
      <c r="F148" s="21"/>
      <c r="G148" s="21"/>
      <c r="H148" s="21"/>
      <c r="I148" s="21"/>
      <c r="J148" s="21"/>
      <c r="K148" s="21"/>
      <c r="L148" s="120"/>
    </row>
    <row r="149" spans="3:12" ht="14.25" customHeight="1" thickBot="1">
      <c r="C149" s="107"/>
      <c r="D149" s="21"/>
      <c r="E149" s="21"/>
      <c r="F149" s="21"/>
      <c r="G149" s="21"/>
      <c r="H149" s="21"/>
      <c r="I149" s="21"/>
      <c r="J149" s="21"/>
      <c r="K149" s="21"/>
      <c r="L149" s="120"/>
    </row>
    <row r="150" spans="3:12" ht="14.25" customHeight="1" thickBot="1">
      <c r="C150" s="107"/>
      <c r="D150" s="21"/>
      <c r="E150" s="19" t="s">
        <v>121</v>
      </c>
      <c r="F150" s="15"/>
      <c r="G150" s="15"/>
      <c r="H150" s="108" t="s">
        <v>110</v>
      </c>
      <c r="I150" s="393">
        <f>L11</f>
        <v>1091400</v>
      </c>
      <c r="J150" s="411"/>
      <c r="K150" s="470"/>
      <c r="L150" s="120"/>
    </row>
    <row r="151" spans="3:12" ht="14.25" customHeight="1" thickBot="1">
      <c r="C151" s="107"/>
      <c r="D151" s="21"/>
      <c r="E151" s="20" t="s">
        <v>122</v>
      </c>
      <c r="F151" s="18"/>
      <c r="G151" s="18"/>
      <c r="H151" s="131" t="s">
        <v>123</v>
      </c>
      <c r="I151" s="418">
        <f>L12</f>
        <v>2888.3</v>
      </c>
      <c r="J151" s="419"/>
      <c r="K151" s="420"/>
      <c r="L151" s="120"/>
    </row>
    <row r="152" spans="3:12" ht="14.25" customHeight="1" thickBot="1">
      <c r="C152" s="107"/>
      <c r="D152" s="21"/>
      <c r="E152" s="20" t="s">
        <v>124</v>
      </c>
      <c r="F152" s="18"/>
      <c r="G152" s="18"/>
      <c r="H152" s="131" t="s">
        <v>114</v>
      </c>
      <c r="I152" s="393">
        <f>L13</f>
        <v>2888.3</v>
      </c>
      <c r="J152" s="421"/>
      <c r="K152" s="395"/>
      <c r="L152" s="120"/>
    </row>
    <row r="153" spans="3:12" ht="14.25" customHeight="1" thickBot="1">
      <c r="C153" s="107"/>
      <c r="D153" s="21"/>
      <c r="E153" s="20" t="s">
        <v>125</v>
      </c>
      <c r="F153" s="18"/>
      <c r="G153" s="18"/>
      <c r="H153" s="131" t="s">
        <v>115</v>
      </c>
      <c r="I153" s="418">
        <f>L14</f>
        <v>0</v>
      </c>
      <c r="J153" s="419"/>
      <c r="K153" s="420"/>
      <c r="L153" s="120"/>
    </row>
    <row r="154" spans="3:12" ht="14.25" customHeight="1" thickBot="1">
      <c r="C154" s="107"/>
      <c r="D154" s="21"/>
      <c r="E154" s="20" t="s">
        <v>143</v>
      </c>
      <c r="F154" s="18"/>
      <c r="G154" s="18"/>
      <c r="H154" s="131" t="s">
        <v>142</v>
      </c>
      <c r="I154" s="418">
        <f>L15</f>
        <v>0</v>
      </c>
      <c r="J154" s="419"/>
      <c r="K154" s="420"/>
      <c r="L154" s="120"/>
    </row>
    <row r="155" spans="3:12" ht="14.25" customHeight="1" thickBot="1">
      <c r="C155" s="107"/>
      <c r="D155" s="21"/>
      <c r="E155" s="20" t="s">
        <v>317</v>
      </c>
      <c r="F155" s="18"/>
      <c r="G155" s="18"/>
      <c r="H155" s="131" t="s">
        <v>299</v>
      </c>
      <c r="I155" s="418">
        <f>L20</f>
        <v>1798.25</v>
      </c>
      <c r="J155" s="419"/>
      <c r="K155" s="420"/>
      <c r="L155" s="120"/>
    </row>
    <row r="156" spans="3:12" ht="14.25" customHeight="1" thickBot="1">
      <c r="C156" s="107"/>
      <c r="D156" s="21"/>
      <c r="E156" s="20" t="s">
        <v>318</v>
      </c>
      <c r="F156" s="18"/>
      <c r="G156" s="18"/>
      <c r="H156" s="131" t="s">
        <v>126</v>
      </c>
      <c r="I156" s="152" t="s">
        <v>420</v>
      </c>
      <c r="J156" s="121"/>
      <c r="K156" s="192" t="str">
        <f>L34</f>
        <v>7</v>
      </c>
      <c r="L156" s="120"/>
    </row>
    <row r="157" spans="3:12" ht="14.25" customHeight="1" thickBot="1">
      <c r="C157" s="107"/>
      <c r="D157" s="40"/>
      <c r="E157" s="140" t="s">
        <v>232</v>
      </c>
      <c r="F157" s="15"/>
      <c r="G157" s="15"/>
      <c r="H157" s="114" t="s">
        <v>127</v>
      </c>
      <c r="I157" s="140" t="s">
        <v>60</v>
      </c>
      <c r="J157" s="181"/>
      <c r="K157" s="141">
        <v>84</v>
      </c>
      <c r="L157" s="126"/>
    </row>
    <row r="158" spans="3:12" ht="14.25" customHeight="1" thickBot="1">
      <c r="C158" s="107"/>
      <c r="D158" s="21"/>
      <c r="E158" s="20" t="s">
        <v>233</v>
      </c>
      <c r="F158" s="18"/>
      <c r="G158" s="18"/>
      <c r="H158" s="131" t="s">
        <v>128</v>
      </c>
      <c r="I158" s="20" t="s">
        <v>29</v>
      </c>
      <c r="J158" s="156"/>
      <c r="K158" s="322">
        <f>L36</f>
        <v>49.93</v>
      </c>
      <c r="L158" s="120"/>
    </row>
    <row r="159" spans="3:12" ht="14.25" customHeight="1" thickBot="1">
      <c r="C159" s="122"/>
      <c r="D159" s="40"/>
      <c r="E159" s="387" t="s">
        <v>107</v>
      </c>
      <c r="F159" s="388"/>
      <c r="G159" s="388"/>
      <c r="H159" s="389"/>
      <c r="I159" s="415">
        <f>((I150-(K156*(I152+I153+I154))+I155-I151)*(K158/100))/K157</f>
        <v>6360.676913154762</v>
      </c>
      <c r="J159" s="416"/>
      <c r="K159" s="417"/>
      <c r="L159" s="126"/>
    </row>
    <row r="160" spans="3:12" ht="14.25" customHeight="1" thickBot="1">
      <c r="C160" s="149"/>
      <c r="D160" s="145"/>
      <c r="E160" s="26"/>
      <c r="F160" s="26"/>
      <c r="G160" s="26"/>
      <c r="H160" s="26"/>
      <c r="I160" s="26"/>
      <c r="J160" s="146"/>
      <c r="K160" s="26"/>
      <c r="L160" s="147"/>
    </row>
    <row r="161" spans="2:12" ht="14.25" customHeight="1" thickBot="1">
      <c r="B161" s="100"/>
      <c r="C161" s="21"/>
      <c r="D161" s="128"/>
      <c r="E161" s="21"/>
      <c r="F161" s="21"/>
      <c r="G161" s="21"/>
      <c r="H161" s="21"/>
      <c r="I161" s="21"/>
      <c r="J161" s="129"/>
      <c r="K161" s="21"/>
      <c r="L161" s="21"/>
    </row>
    <row r="162" spans="3:12" ht="14.25" customHeight="1" thickBot="1">
      <c r="C162" s="371" t="s">
        <v>292</v>
      </c>
      <c r="D162" s="372"/>
      <c r="E162" s="372"/>
      <c r="F162" s="372"/>
      <c r="G162" s="372"/>
      <c r="H162" s="372"/>
      <c r="I162" s="372"/>
      <c r="J162" s="372"/>
      <c r="K162" s="372"/>
      <c r="L162" s="373"/>
    </row>
    <row r="163" spans="3:12" ht="14.25" customHeight="1">
      <c r="C163" s="105" t="s">
        <v>144</v>
      </c>
      <c r="D163" s="21"/>
      <c r="E163" s="21"/>
      <c r="F163" s="21"/>
      <c r="G163" s="21"/>
      <c r="H163" s="21"/>
      <c r="I163" s="21"/>
      <c r="J163" s="21"/>
      <c r="K163" s="21"/>
      <c r="L163" s="120"/>
    </row>
    <row r="164" spans="3:12" ht="14.25" customHeight="1" thickBot="1">
      <c r="C164" s="105"/>
      <c r="D164" s="21"/>
      <c r="E164" s="21"/>
      <c r="F164" s="21"/>
      <c r="G164" s="21"/>
      <c r="H164" s="17"/>
      <c r="I164" s="21"/>
      <c r="J164" s="21"/>
      <c r="K164" s="21"/>
      <c r="L164" s="120"/>
    </row>
    <row r="165" spans="3:12" ht="14.25" customHeight="1" thickBot="1">
      <c r="C165" s="109"/>
      <c r="D165" s="21"/>
      <c r="E165" s="19" t="s">
        <v>140</v>
      </c>
      <c r="F165" s="15"/>
      <c r="G165" s="15"/>
      <c r="H165" s="108" t="s">
        <v>141</v>
      </c>
      <c r="I165" s="393">
        <f>L16</f>
        <v>199016.81</v>
      </c>
      <c r="J165" s="411"/>
      <c r="K165" s="470"/>
      <c r="L165" s="120"/>
    </row>
    <row r="166" spans="3:12" ht="14.25" customHeight="1" thickBot="1">
      <c r="C166" s="109"/>
      <c r="D166" s="21"/>
      <c r="E166" s="20" t="s">
        <v>319</v>
      </c>
      <c r="F166" s="18"/>
      <c r="G166" s="18"/>
      <c r="H166" s="131" t="s">
        <v>145</v>
      </c>
      <c r="I166" s="19" t="s">
        <v>60</v>
      </c>
      <c r="J166" s="130"/>
      <c r="K166" s="141">
        <f>L39</f>
        <v>90</v>
      </c>
      <c r="L166" s="120"/>
    </row>
    <row r="167" spans="3:12" ht="14.25" customHeight="1" thickBot="1">
      <c r="C167" s="109"/>
      <c r="D167" s="21"/>
      <c r="E167" s="20" t="s">
        <v>320</v>
      </c>
      <c r="F167" s="18"/>
      <c r="G167" s="18"/>
      <c r="H167" s="131" t="s">
        <v>146</v>
      </c>
      <c r="I167" s="19" t="s">
        <v>29</v>
      </c>
      <c r="J167" s="130"/>
      <c r="K167" s="141">
        <f>L40</f>
        <v>73.44</v>
      </c>
      <c r="L167" s="120"/>
    </row>
    <row r="168" spans="3:12" ht="14.25" customHeight="1" thickBot="1">
      <c r="C168" s="109"/>
      <c r="D168" s="21"/>
      <c r="E168" s="387" t="s">
        <v>107</v>
      </c>
      <c r="F168" s="388"/>
      <c r="G168" s="388"/>
      <c r="H168" s="389"/>
      <c r="I168" s="415">
        <f>(I165*(K167/100))/K166</f>
        <v>1623.9771695999998</v>
      </c>
      <c r="J168" s="416"/>
      <c r="K168" s="417"/>
      <c r="L168" s="120"/>
    </row>
    <row r="169" spans="3:12" ht="14.25" customHeight="1" thickBot="1">
      <c r="C169" s="149"/>
      <c r="D169" s="26"/>
      <c r="E169" s="26"/>
      <c r="F169" s="26"/>
      <c r="G169" s="26"/>
      <c r="H169" s="26"/>
      <c r="I169" s="26"/>
      <c r="J169" s="26"/>
      <c r="K169" s="26"/>
      <c r="L169" s="147"/>
    </row>
    <row r="170" spans="3:12" ht="14.25" customHeight="1" thickBot="1">
      <c r="C170" s="371" t="s">
        <v>287</v>
      </c>
      <c r="D170" s="372"/>
      <c r="E170" s="372"/>
      <c r="F170" s="372"/>
      <c r="G170" s="372"/>
      <c r="H170" s="372"/>
      <c r="I170" s="372"/>
      <c r="J170" s="372"/>
      <c r="K170" s="372"/>
      <c r="L170" s="373"/>
    </row>
    <row r="171" spans="3:12" ht="14.25" customHeight="1">
      <c r="C171" s="105" t="s">
        <v>129</v>
      </c>
      <c r="D171" s="21"/>
      <c r="E171" s="21"/>
      <c r="F171" s="21"/>
      <c r="G171" s="21"/>
      <c r="H171" s="21"/>
      <c r="I171" s="21"/>
      <c r="J171" s="21"/>
      <c r="K171" s="21"/>
      <c r="L171" s="120"/>
    </row>
    <row r="172" spans="3:12" ht="14.25" customHeight="1" thickBot="1">
      <c r="C172" s="105"/>
      <c r="D172" s="21"/>
      <c r="E172" s="21"/>
      <c r="F172" s="21"/>
      <c r="G172" s="21"/>
      <c r="H172" s="17"/>
      <c r="I172" s="21"/>
      <c r="J172" s="21"/>
      <c r="K172" s="21"/>
      <c r="L172" s="120"/>
    </row>
    <row r="173" spans="3:12" ht="14.25" customHeight="1" thickBot="1">
      <c r="C173" s="109"/>
      <c r="D173" s="21"/>
      <c r="E173" s="19" t="s">
        <v>321</v>
      </c>
      <c r="F173" s="15"/>
      <c r="G173" s="15"/>
      <c r="H173" s="108"/>
      <c r="I173" s="393">
        <f>L27</f>
        <v>0</v>
      </c>
      <c r="J173" s="411"/>
      <c r="K173" s="470"/>
      <c r="L173" s="120"/>
    </row>
    <row r="174" spans="3:12" ht="14.25" customHeight="1" thickBot="1">
      <c r="C174" s="109"/>
      <c r="D174" s="21"/>
      <c r="E174" s="20" t="s">
        <v>322</v>
      </c>
      <c r="F174" s="18"/>
      <c r="G174" s="18"/>
      <c r="H174" s="131" t="s">
        <v>130</v>
      </c>
      <c r="I174" s="517">
        <f>L28</f>
        <v>144.46</v>
      </c>
      <c r="J174" s="518"/>
      <c r="K174" s="519"/>
      <c r="L174" s="120"/>
    </row>
    <row r="175" spans="3:12" ht="14.25" customHeight="1" thickBot="1">
      <c r="C175" s="109"/>
      <c r="D175" s="21"/>
      <c r="E175" s="20" t="s">
        <v>323</v>
      </c>
      <c r="F175" s="18"/>
      <c r="G175" s="18"/>
      <c r="H175" s="131"/>
      <c r="I175" s="418">
        <f>L29</f>
        <v>9442.5</v>
      </c>
      <c r="J175" s="419"/>
      <c r="K175" s="420"/>
      <c r="L175" s="120"/>
    </row>
    <row r="176" spans="3:12" ht="14.25" customHeight="1" thickBot="1">
      <c r="C176" s="109" t="s">
        <v>0</v>
      </c>
      <c r="D176" s="21"/>
      <c r="E176" s="387" t="s">
        <v>107</v>
      </c>
      <c r="F176" s="388"/>
      <c r="G176" s="388"/>
      <c r="H176" s="389"/>
      <c r="I176" s="415">
        <f>(I173+I175+I174)/12</f>
        <v>798.9133333333333</v>
      </c>
      <c r="J176" s="416"/>
      <c r="K176" s="417"/>
      <c r="L176" s="120"/>
    </row>
    <row r="177" spans="3:12" ht="14.25" customHeight="1" thickBot="1">
      <c r="C177" s="127"/>
      <c r="D177" s="21"/>
      <c r="E177" s="21"/>
      <c r="F177" s="21"/>
      <c r="G177" s="21"/>
      <c r="H177" s="21"/>
      <c r="I177" s="21"/>
      <c r="J177" s="129"/>
      <c r="K177" s="21"/>
      <c r="L177" s="120"/>
    </row>
    <row r="178" spans="3:12" ht="14.25" customHeight="1" thickBot="1">
      <c r="C178" s="371" t="s">
        <v>294</v>
      </c>
      <c r="D178" s="372"/>
      <c r="E178" s="372"/>
      <c r="F178" s="372"/>
      <c r="G178" s="372"/>
      <c r="H178" s="372"/>
      <c r="I178" s="372"/>
      <c r="J178" s="372"/>
      <c r="K178" s="372"/>
      <c r="L178" s="373"/>
    </row>
    <row r="179" spans="3:12" ht="14.25" customHeight="1">
      <c r="C179" s="105" t="s">
        <v>324</v>
      </c>
      <c r="D179" s="21"/>
      <c r="E179" s="21"/>
      <c r="F179" s="21"/>
      <c r="G179" s="21"/>
      <c r="H179" s="21"/>
      <c r="I179" s="21"/>
      <c r="J179" s="21"/>
      <c r="K179" s="21"/>
      <c r="L179" s="120"/>
    </row>
    <row r="180" spans="3:12" ht="14.25" customHeight="1" thickBot="1">
      <c r="C180" s="105"/>
      <c r="D180" s="21"/>
      <c r="E180" s="21"/>
      <c r="F180" s="21"/>
      <c r="G180" s="21"/>
      <c r="H180" s="17"/>
      <c r="I180" s="21"/>
      <c r="J180" s="21"/>
      <c r="K180" s="21"/>
      <c r="L180" s="120"/>
    </row>
    <row r="181" spans="3:12" ht="14.25" customHeight="1" thickBot="1">
      <c r="C181" s="109"/>
      <c r="D181" s="21"/>
      <c r="E181" s="19" t="s">
        <v>325</v>
      </c>
      <c r="F181" s="15"/>
      <c r="G181" s="15"/>
      <c r="H181" s="108"/>
      <c r="I181" s="393">
        <f>L30</f>
        <v>0</v>
      </c>
      <c r="J181" s="411"/>
      <c r="K181" s="470"/>
      <c r="L181" s="120"/>
    </row>
    <row r="182" spans="3:12" ht="14.25" customHeight="1" thickBot="1">
      <c r="C182" s="109"/>
      <c r="D182" s="21"/>
      <c r="E182" s="20" t="s">
        <v>326</v>
      </c>
      <c r="F182" s="18"/>
      <c r="G182" s="18"/>
      <c r="H182" s="131" t="s">
        <v>130</v>
      </c>
      <c r="I182" s="418">
        <f>L31</f>
        <v>144.46</v>
      </c>
      <c r="J182" s="419"/>
      <c r="K182" s="420"/>
      <c r="L182" s="120"/>
    </row>
    <row r="183" spans="3:12" ht="14.25" customHeight="1" thickBot="1">
      <c r="C183" s="109"/>
      <c r="D183" s="21"/>
      <c r="E183" s="387" t="s">
        <v>107</v>
      </c>
      <c r="F183" s="388"/>
      <c r="G183" s="388"/>
      <c r="H183" s="389"/>
      <c r="I183" s="415">
        <f>(I181+I182)/12</f>
        <v>12.038333333333334</v>
      </c>
      <c r="J183" s="416"/>
      <c r="K183" s="417"/>
      <c r="L183" s="120"/>
    </row>
    <row r="184" spans="3:12" ht="14.25" customHeight="1" thickBot="1">
      <c r="C184" s="109"/>
      <c r="D184" s="21"/>
      <c r="E184" s="14"/>
      <c r="F184" s="14"/>
      <c r="G184" s="14"/>
      <c r="H184" s="14"/>
      <c r="I184" s="196"/>
      <c r="J184" s="196"/>
      <c r="K184" s="196"/>
      <c r="L184" s="120"/>
    </row>
    <row r="185" spans="3:12" ht="14.25" customHeight="1" thickBot="1">
      <c r="C185" s="371" t="s">
        <v>327</v>
      </c>
      <c r="D185" s="372"/>
      <c r="E185" s="372"/>
      <c r="F185" s="372"/>
      <c r="G185" s="372"/>
      <c r="H185" s="372"/>
      <c r="I185" s="372"/>
      <c r="J185" s="372"/>
      <c r="K185" s="372"/>
      <c r="L185" s="373"/>
    </row>
    <row r="186" spans="3:12" ht="14.25" customHeight="1">
      <c r="C186" s="105" t="s">
        <v>328</v>
      </c>
      <c r="D186" s="21"/>
      <c r="E186" s="21"/>
      <c r="F186" s="21"/>
      <c r="G186" s="21"/>
      <c r="H186" s="21"/>
      <c r="I186" s="21"/>
      <c r="J186" s="21"/>
      <c r="K186" s="21"/>
      <c r="L186" s="120"/>
    </row>
    <row r="187" spans="3:12" ht="14.25" customHeight="1" thickBot="1">
      <c r="C187" s="107"/>
      <c r="D187" s="21"/>
      <c r="E187" s="21"/>
      <c r="F187" s="21"/>
      <c r="G187" s="21"/>
      <c r="H187" s="21"/>
      <c r="I187" s="21"/>
      <c r="J187" s="21"/>
      <c r="K187" s="21"/>
      <c r="L187" s="120"/>
    </row>
    <row r="188" spans="3:12" ht="14.25" customHeight="1" thickBot="1">
      <c r="C188" s="107"/>
      <c r="D188" s="21"/>
      <c r="E188" s="19" t="s">
        <v>121</v>
      </c>
      <c r="F188" s="15"/>
      <c r="G188" s="15"/>
      <c r="H188" s="108" t="s">
        <v>110</v>
      </c>
      <c r="I188" s="393">
        <f>L11</f>
        <v>1091400</v>
      </c>
      <c r="J188" s="411"/>
      <c r="K188" s="470"/>
      <c r="L188" s="120"/>
    </row>
    <row r="189" spans="3:12" ht="14.25" customHeight="1" thickBot="1">
      <c r="C189" s="109"/>
      <c r="D189" s="21"/>
      <c r="E189" s="19" t="s">
        <v>317</v>
      </c>
      <c r="F189" s="15"/>
      <c r="G189" s="15"/>
      <c r="H189" s="108" t="s">
        <v>299</v>
      </c>
      <c r="I189" s="464">
        <f>L20</f>
        <v>1798.25</v>
      </c>
      <c r="J189" s="394"/>
      <c r="K189" s="465"/>
      <c r="L189" s="120"/>
    </row>
    <row r="190" spans="3:12" ht="14.25" customHeight="1" thickBot="1">
      <c r="C190" s="107"/>
      <c r="D190" s="21"/>
      <c r="E190" s="19" t="s">
        <v>329</v>
      </c>
      <c r="F190" s="15"/>
      <c r="G190" s="15"/>
      <c r="H190" s="114" t="s">
        <v>1</v>
      </c>
      <c r="I190" s="195" t="s">
        <v>29</v>
      </c>
      <c r="J190" s="130"/>
      <c r="K190" s="141">
        <f>L55</f>
        <v>7.2</v>
      </c>
      <c r="L190" s="120"/>
    </row>
    <row r="191" spans="3:12" ht="14.25" customHeight="1" thickBot="1">
      <c r="C191" s="109"/>
      <c r="D191" s="21"/>
      <c r="E191" s="20" t="s">
        <v>330</v>
      </c>
      <c r="F191" s="18"/>
      <c r="G191" s="18"/>
      <c r="H191" s="131" t="s">
        <v>147</v>
      </c>
      <c r="I191" s="497">
        <f>L56</f>
        <v>60</v>
      </c>
      <c r="J191" s="498"/>
      <c r="K191" s="499"/>
      <c r="L191" s="120"/>
    </row>
    <row r="192" spans="3:12" ht="14.25" customHeight="1" thickBot="1">
      <c r="C192" s="107"/>
      <c r="D192" s="21"/>
      <c r="E192" s="19" t="s">
        <v>331</v>
      </c>
      <c r="F192" s="15"/>
      <c r="G192" s="15"/>
      <c r="H192" s="114"/>
      <c r="I192" s="123" t="s">
        <v>29</v>
      </c>
      <c r="J192" s="130"/>
      <c r="K192" s="141">
        <f>L57</f>
        <v>7.38</v>
      </c>
      <c r="L192" s="120"/>
    </row>
    <row r="193" spans="3:12" ht="14.25" customHeight="1" thickBot="1">
      <c r="C193" s="109"/>
      <c r="D193" s="21"/>
      <c r="E193" s="387" t="s">
        <v>107</v>
      </c>
      <c r="F193" s="388"/>
      <c r="G193" s="388"/>
      <c r="H193" s="389"/>
      <c r="I193" s="415">
        <f>((((I188+I189)*(K190/100))*((K192/100)+1))+I191)/12</f>
        <v>7048.257685100001</v>
      </c>
      <c r="J193" s="416"/>
      <c r="K193" s="417"/>
      <c r="L193" s="120"/>
    </row>
    <row r="194" spans="3:12" ht="14.25" customHeight="1" thickBot="1">
      <c r="C194" s="117"/>
      <c r="D194" s="26"/>
      <c r="E194" s="25"/>
      <c r="F194" s="25"/>
      <c r="G194" s="25"/>
      <c r="H194" s="25"/>
      <c r="I194" s="180"/>
      <c r="J194" s="180"/>
      <c r="K194" s="180"/>
      <c r="L194" s="147"/>
    </row>
    <row r="195" spans="3:12" ht="14.25" customHeight="1" thickBot="1">
      <c r="C195" s="371" t="s">
        <v>332</v>
      </c>
      <c r="D195" s="372"/>
      <c r="E195" s="372"/>
      <c r="F195" s="372"/>
      <c r="G195" s="372"/>
      <c r="H195" s="372"/>
      <c r="I195" s="372"/>
      <c r="J195" s="372"/>
      <c r="K195" s="372"/>
      <c r="L195" s="373"/>
    </row>
    <row r="196" spans="3:12" ht="14.25" customHeight="1">
      <c r="C196" s="105" t="s">
        <v>333</v>
      </c>
      <c r="D196" s="21"/>
      <c r="E196" s="21"/>
      <c r="F196" s="21"/>
      <c r="G196" s="21"/>
      <c r="H196" s="21"/>
      <c r="I196" s="21"/>
      <c r="J196" s="21"/>
      <c r="K196" s="21"/>
      <c r="L196" s="120"/>
    </row>
    <row r="197" spans="3:12" ht="14.25" customHeight="1" thickBot="1">
      <c r="C197" s="105"/>
      <c r="D197" s="21"/>
      <c r="E197" s="21"/>
      <c r="F197" s="21"/>
      <c r="G197" s="21"/>
      <c r="H197" s="21"/>
      <c r="I197" s="21"/>
      <c r="J197" s="21"/>
      <c r="K197" s="21"/>
      <c r="L197" s="120"/>
    </row>
    <row r="198" spans="3:12" ht="14.25" customHeight="1" thickBot="1">
      <c r="C198" s="107"/>
      <c r="D198" s="21"/>
      <c r="E198" s="19" t="s">
        <v>140</v>
      </c>
      <c r="F198" s="15"/>
      <c r="G198" s="15"/>
      <c r="H198" s="108" t="s">
        <v>141</v>
      </c>
      <c r="I198" s="393">
        <f>L16</f>
        <v>199016.81</v>
      </c>
      <c r="J198" s="411"/>
      <c r="K198" s="470"/>
      <c r="L198" s="120"/>
    </row>
    <row r="199" spans="3:12" ht="14.25" customHeight="1" thickBot="1">
      <c r="C199" s="107"/>
      <c r="D199" s="21"/>
      <c r="E199" s="19" t="s">
        <v>305</v>
      </c>
      <c r="F199" s="15"/>
      <c r="G199" s="15"/>
      <c r="H199" s="108" t="s">
        <v>114</v>
      </c>
      <c r="I199" s="418">
        <f>L17</f>
        <v>2888.3</v>
      </c>
      <c r="J199" s="419"/>
      <c r="K199" s="420"/>
      <c r="L199" s="120"/>
    </row>
    <row r="200" spans="3:12" ht="14.25" customHeight="1" thickBot="1">
      <c r="C200" s="107"/>
      <c r="D200" s="21"/>
      <c r="E200" s="19" t="s">
        <v>306</v>
      </c>
      <c r="F200" s="15"/>
      <c r="G200" s="15"/>
      <c r="H200" s="108" t="s">
        <v>115</v>
      </c>
      <c r="I200" s="418">
        <f>L18</f>
        <v>0</v>
      </c>
      <c r="J200" s="419"/>
      <c r="K200" s="420"/>
      <c r="L200" s="120"/>
    </row>
    <row r="201" spans="3:12" ht="14.25" customHeight="1" thickBot="1">
      <c r="C201" s="107"/>
      <c r="D201" s="21"/>
      <c r="E201" s="19" t="s">
        <v>240</v>
      </c>
      <c r="F201" s="15"/>
      <c r="G201" s="15"/>
      <c r="H201" s="108" t="s">
        <v>142</v>
      </c>
      <c r="I201" s="418">
        <f>L19</f>
        <v>0</v>
      </c>
      <c r="J201" s="480"/>
      <c r="K201" s="481"/>
      <c r="L201" s="120"/>
    </row>
    <row r="202" spans="3:12" ht="14.25" customHeight="1" thickBot="1">
      <c r="C202" s="107"/>
      <c r="D202" s="21"/>
      <c r="E202" s="19" t="s">
        <v>334</v>
      </c>
      <c r="F202" s="15"/>
      <c r="G202" s="15"/>
      <c r="H202" s="108" t="s">
        <v>221</v>
      </c>
      <c r="I202" s="249" t="s">
        <v>420</v>
      </c>
      <c r="J202" s="121"/>
      <c r="K202" s="197">
        <f>L38</f>
        <v>13</v>
      </c>
      <c r="L202" s="120"/>
    </row>
    <row r="203" spans="3:12" ht="14.25" customHeight="1" thickBot="1">
      <c r="C203" s="107"/>
      <c r="D203" s="21"/>
      <c r="E203" s="19" t="s">
        <v>335</v>
      </c>
      <c r="F203" s="15"/>
      <c r="G203" s="15"/>
      <c r="H203" s="114" t="s">
        <v>1</v>
      </c>
      <c r="I203" s="123" t="s">
        <v>29</v>
      </c>
      <c r="J203" s="130"/>
      <c r="K203" s="141">
        <f>L55</f>
        <v>7.2</v>
      </c>
      <c r="L203" s="120"/>
    </row>
    <row r="204" spans="3:12" ht="14.25" customHeight="1" thickBot="1">
      <c r="C204" s="107"/>
      <c r="D204" s="21"/>
      <c r="E204" s="20" t="s">
        <v>330</v>
      </c>
      <c r="F204" s="18"/>
      <c r="G204" s="18"/>
      <c r="H204" s="131" t="s">
        <v>147</v>
      </c>
      <c r="I204" s="514">
        <f>L56</f>
        <v>60</v>
      </c>
      <c r="J204" s="515"/>
      <c r="K204" s="516"/>
      <c r="L204" s="120"/>
    </row>
    <row r="205" spans="3:12" ht="14.25" customHeight="1" thickBot="1">
      <c r="C205" s="107"/>
      <c r="D205" s="21"/>
      <c r="E205" s="19" t="s">
        <v>331</v>
      </c>
      <c r="F205" s="15"/>
      <c r="G205" s="15"/>
      <c r="H205" s="114"/>
      <c r="I205" s="123" t="s">
        <v>29</v>
      </c>
      <c r="J205" s="130"/>
      <c r="K205" s="141">
        <f>L57</f>
        <v>7.38</v>
      </c>
      <c r="L205" s="120"/>
    </row>
    <row r="206" spans="3:12" ht="14.25" customHeight="1" thickBot="1">
      <c r="C206" s="107"/>
      <c r="D206" s="21"/>
      <c r="E206" s="387" t="s">
        <v>107</v>
      </c>
      <c r="F206" s="388"/>
      <c r="G206" s="388"/>
      <c r="H206" s="389"/>
      <c r="I206" s="459">
        <f>((((I198+(K202*(I199+I200+I201)))*(K203/100))*((K205/100)+1))+I204)/12</f>
        <v>1529.139113588</v>
      </c>
      <c r="J206" s="460"/>
      <c r="K206" s="461"/>
      <c r="L206" s="120"/>
    </row>
    <row r="207" spans="3:12" ht="14.25" customHeight="1" thickBot="1">
      <c r="C207" s="250"/>
      <c r="D207" s="26"/>
      <c r="E207" s="25"/>
      <c r="F207" s="25"/>
      <c r="G207" s="25"/>
      <c r="H207" s="25"/>
      <c r="I207" s="180"/>
      <c r="J207" s="180"/>
      <c r="K207" s="180"/>
      <c r="L207" s="147"/>
    </row>
    <row r="208" spans="3:12" ht="14.25" customHeight="1">
      <c r="C208" s="21"/>
      <c r="D208" s="128"/>
      <c r="E208" s="21"/>
      <c r="F208" s="21"/>
      <c r="G208" s="21"/>
      <c r="H208" s="21"/>
      <c r="I208" s="208"/>
      <c r="J208" s="129"/>
      <c r="K208" s="21"/>
      <c r="L208" s="21"/>
    </row>
    <row r="209" spans="3:12" ht="14.25" customHeight="1" thickBot="1">
      <c r="C209" s="425" t="s">
        <v>2</v>
      </c>
      <c r="D209" s="425"/>
      <c r="E209" s="425"/>
      <c r="F209" s="425"/>
      <c r="G209" s="425"/>
      <c r="H209" s="425"/>
      <c r="I209" s="425"/>
      <c r="J209" s="425"/>
      <c r="K209" s="425"/>
      <c r="L209" s="425"/>
    </row>
    <row r="210" spans="3:12" s="100" customFormat="1" ht="14.25" customHeight="1" thickBot="1">
      <c r="C210" s="371" t="s">
        <v>336</v>
      </c>
      <c r="D210" s="372"/>
      <c r="E210" s="372"/>
      <c r="F210" s="372"/>
      <c r="G210" s="372"/>
      <c r="H210" s="372"/>
      <c r="I210" s="372"/>
      <c r="J210" s="372"/>
      <c r="K210" s="372"/>
      <c r="L210" s="373"/>
    </row>
    <row r="211" spans="3:12" s="104" customFormat="1" ht="14.25" customHeight="1">
      <c r="C211" s="105" t="s">
        <v>337</v>
      </c>
      <c r="D211" s="17"/>
      <c r="E211" s="24"/>
      <c r="F211" s="24"/>
      <c r="G211" s="24"/>
      <c r="H211" s="24"/>
      <c r="I211" s="24"/>
      <c r="J211" s="17"/>
      <c r="K211" s="17"/>
      <c r="L211" s="106"/>
    </row>
    <row r="212" spans="3:12" s="104" customFormat="1" ht="14.25" customHeight="1" thickBot="1">
      <c r="C212" s="107"/>
      <c r="D212" s="17"/>
      <c r="E212" s="24"/>
      <c r="F212" s="24"/>
      <c r="G212" s="24"/>
      <c r="H212" s="24"/>
      <c r="I212" s="24"/>
      <c r="J212" s="17"/>
      <c r="K212" s="17"/>
      <c r="L212" s="106"/>
    </row>
    <row r="213" spans="3:12" s="104" customFormat="1" ht="14.25" customHeight="1" thickBot="1">
      <c r="C213" s="107"/>
      <c r="E213" s="19" t="s">
        <v>121</v>
      </c>
      <c r="F213" s="15"/>
      <c r="G213" s="15"/>
      <c r="H213" s="108" t="s">
        <v>110</v>
      </c>
      <c r="I213" s="393">
        <f>L11</f>
        <v>1091400</v>
      </c>
      <c r="J213" s="411"/>
      <c r="K213" s="470"/>
      <c r="L213" s="151"/>
    </row>
    <row r="214" spans="3:12" s="104" customFormat="1" ht="14.25" customHeight="1" thickBot="1">
      <c r="C214" s="107"/>
      <c r="E214" s="20" t="s">
        <v>122</v>
      </c>
      <c r="F214" s="18"/>
      <c r="G214" s="18"/>
      <c r="H214" s="131" t="s">
        <v>123</v>
      </c>
      <c r="I214" s="393">
        <f>L12</f>
        <v>2888.3</v>
      </c>
      <c r="J214" s="411"/>
      <c r="K214" s="470"/>
      <c r="L214" s="151"/>
    </row>
    <row r="215" spans="3:12" s="104" customFormat="1" ht="14.25" customHeight="1" thickBot="1">
      <c r="C215" s="107"/>
      <c r="E215" s="20" t="s">
        <v>4</v>
      </c>
      <c r="F215" s="18"/>
      <c r="G215" s="18"/>
      <c r="H215" s="131" t="s">
        <v>114</v>
      </c>
      <c r="I215" s="418">
        <f>L13</f>
        <v>2888.3</v>
      </c>
      <c r="J215" s="419"/>
      <c r="K215" s="420"/>
      <c r="L215" s="151"/>
    </row>
    <row r="216" spans="3:12" s="104" customFormat="1" ht="14.25" customHeight="1" thickBot="1">
      <c r="C216" s="107"/>
      <c r="E216" s="20" t="s">
        <v>125</v>
      </c>
      <c r="F216" s="18"/>
      <c r="G216" s="18"/>
      <c r="H216" s="131" t="s">
        <v>115</v>
      </c>
      <c r="I216" s="418">
        <f>L14</f>
        <v>0</v>
      </c>
      <c r="J216" s="419"/>
      <c r="K216" s="420"/>
      <c r="L216" s="151"/>
    </row>
    <row r="217" spans="3:12" s="104" customFormat="1" ht="14.25" customHeight="1" thickBot="1">
      <c r="C217" s="107"/>
      <c r="E217" s="20" t="s">
        <v>143</v>
      </c>
      <c r="F217" s="18"/>
      <c r="G217" s="18"/>
      <c r="H217" s="131" t="s">
        <v>142</v>
      </c>
      <c r="I217" s="418">
        <f>L15</f>
        <v>0</v>
      </c>
      <c r="J217" s="419"/>
      <c r="K217" s="420"/>
      <c r="L217" s="151"/>
    </row>
    <row r="218" spans="3:12" s="100" customFormat="1" ht="14.25" customHeight="1" thickBot="1">
      <c r="C218" s="109"/>
      <c r="E218" s="20" t="s">
        <v>317</v>
      </c>
      <c r="F218" s="18"/>
      <c r="G218" s="18"/>
      <c r="H218" s="131" t="s">
        <v>299</v>
      </c>
      <c r="I218" s="393">
        <f>L20</f>
        <v>1798.25</v>
      </c>
      <c r="J218" s="411"/>
      <c r="K218" s="470"/>
      <c r="L218" s="151"/>
    </row>
    <row r="219" spans="3:12" s="104" customFormat="1" ht="14.25" customHeight="1" thickBot="1">
      <c r="C219" s="107"/>
      <c r="E219" s="20" t="s">
        <v>338</v>
      </c>
      <c r="F219" s="18"/>
      <c r="G219" s="18"/>
      <c r="H219" s="131" t="s">
        <v>5</v>
      </c>
      <c r="I219" s="19" t="s">
        <v>420</v>
      </c>
      <c r="J219" s="130"/>
      <c r="K219" s="139" t="str">
        <f>L34</f>
        <v>7</v>
      </c>
      <c r="L219" s="151"/>
    </row>
    <row r="220" spans="3:12" s="100" customFormat="1" ht="14.25" customHeight="1" thickBot="1">
      <c r="C220" s="109"/>
      <c r="E220" s="19" t="s">
        <v>339</v>
      </c>
      <c r="F220" s="15"/>
      <c r="G220" s="15"/>
      <c r="H220" s="131" t="s">
        <v>6</v>
      </c>
      <c r="I220" s="476">
        <f>L43</f>
        <v>10000</v>
      </c>
      <c r="J220" s="423"/>
      <c r="K220" s="477"/>
      <c r="L220" s="151"/>
    </row>
    <row r="221" spans="3:12" s="104" customFormat="1" ht="14.25" customHeight="1" thickBot="1">
      <c r="C221" s="107"/>
      <c r="E221" s="19" t="s">
        <v>376</v>
      </c>
      <c r="F221" s="15"/>
      <c r="G221" s="15"/>
      <c r="H221" s="114" t="s">
        <v>7</v>
      </c>
      <c r="I221" s="140" t="s">
        <v>29</v>
      </c>
      <c r="J221" s="130"/>
      <c r="K221" s="199">
        <f>L54</f>
        <v>1</v>
      </c>
      <c r="L221" s="251"/>
    </row>
    <row r="222" spans="3:12" s="100" customFormat="1" ht="14.25" customHeight="1" thickBot="1">
      <c r="C222" s="109"/>
      <c r="E222" s="387" t="s">
        <v>107</v>
      </c>
      <c r="F222" s="388"/>
      <c r="G222" s="388"/>
      <c r="H222" s="389"/>
      <c r="I222" s="478">
        <f>((I213-(K219*(I215+I216+I217))-I214+I218)*(K221/100))/I220</f>
        <v>1.0700918499999998</v>
      </c>
      <c r="J222" s="427"/>
      <c r="K222" s="479"/>
      <c r="L222" s="151"/>
    </row>
    <row r="223" spans="3:12" ht="14.25" customHeight="1" thickBot="1">
      <c r="C223" s="149"/>
      <c r="D223" s="26"/>
      <c r="E223" s="26"/>
      <c r="F223" s="26"/>
      <c r="G223" s="26"/>
      <c r="H223" s="26"/>
      <c r="I223" s="26"/>
      <c r="J223" s="26"/>
      <c r="K223" s="26"/>
      <c r="L223" s="166"/>
    </row>
    <row r="224" spans="3:12" s="100" customFormat="1" ht="14.25" customHeight="1" thickBot="1">
      <c r="C224" s="371" t="s">
        <v>341</v>
      </c>
      <c r="D224" s="372"/>
      <c r="E224" s="372"/>
      <c r="F224" s="372"/>
      <c r="G224" s="372"/>
      <c r="H224" s="372"/>
      <c r="I224" s="372"/>
      <c r="J224" s="372"/>
      <c r="K224" s="372"/>
      <c r="L224" s="373"/>
    </row>
    <row r="225" spans="3:12" s="104" customFormat="1" ht="14.25" customHeight="1">
      <c r="C225" s="105" t="s">
        <v>342</v>
      </c>
      <c r="D225" s="17"/>
      <c r="E225" s="24"/>
      <c r="F225" s="24"/>
      <c r="G225" s="24"/>
      <c r="H225" s="24"/>
      <c r="I225" s="24"/>
      <c r="J225" s="17"/>
      <c r="K225" s="252"/>
      <c r="L225" s="106"/>
    </row>
    <row r="226" spans="3:12" s="104" customFormat="1" ht="14.25" customHeight="1" thickBot="1">
      <c r="C226" s="105"/>
      <c r="D226" s="17"/>
      <c r="E226" s="24"/>
      <c r="F226" s="24"/>
      <c r="G226" s="24"/>
      <c r="H226" s="17"/>
      <c r="I226" s="24"/>
      <c r="J226" s="17"/>
      <c r="K226" s="17"/>
      <c r="L226" s="106"/>
    </row>
    <row r="227" spans="3:12" s="104" customFormat="1" ht="14.25" customHeight="1" thickBot="1">
      <c r="C227" s="105"/>
      <c r="D227" s="17"/>
      <c r="E227" s="19" t="s">
        <v>343</v>
      </c>
      <c r="F227" s="15"/>
      <c r="G227" s="15"/>
      <c r="H227" s="108" t="s">
        <v>141</v>
      </c>
      <c r="I227" s="429">
        <f>L16</f>
        <v>199016.81</v>
      </c>
      <c r="J227" s="430"/>
      <c r="K227" s="431"/>
      <c r="L227" s="106"/>
    </row>
    <row r="228" spans="3:12" s="104" customFormat="1" ht="14.25" customHeight="1" thickBot="1">
      <c r="C228" s="107"/>
      <c r="E228" s="19" t="s">
        <v>339</v>
      </c>
      <c r="F228" s="15"/>
      <c r="G228" s="15"/>
      <c r="H228" s="108" t="s">
        <v>6</v>
      </c>
      <c r="I228" s="429">
        <f>L43</f>
        <v>10000</v>
      </c>
      <c r="J228" s="430"/>
      <c r="K228" s="431"/>
      <c r="L228" s="106"/>
    </row>
    <row r="229" spans="3:12" s="104" customFormat="1" ht="14.25" customHeight="1" thickBot="1">
      <c r="C229" s="107"/>
      <c r="E229" s="20" t="s">
        <v>340</v>
      </c>
      <c r="F229" s="18"/>
      <c r="G229" s="18"/>
      <c r="H229" s="131" t="s">
        <v>344</v>
      </c>
      <c r="I229" s="19" t="s">
        <v>29</v>
      </c>
      <c r="J229" s="130"/>
      <c r="K229" s="141">
        <f>L54</f>
        <v>1</v>
      </c>
      <c r="L229" s="106"/>
    </row>
    <row r="230" spans="3:12" s="104" customFormat="1" ht="14.25" customHeight="1" thickBot="1">
      <c r="C230" s="107"/>
      <c r="E230" s="387" t="s">
        <v>107</v>
      </c>
      <c r="F230" s="388"/>
      <c r="G230" s="388"/>
      <c r="H230" s="389"/>
      <c r="I230" s="426">
        <f>(I227*(K229/100))/I228</f>
        <v>0.19901681000000002</v>
      </c>
      <c r="J230" s="435"/>
      <c r="K230" s="428"/>
      <c r="L230" s="106"/>
    </row>
    <row r="231" spans="3:12" ht="14.25" customHeight="1" thickBot="1">
      <c r="C231" s="127"/>
      <c r="D231" s="128"/>
      <c r="E231" s="21"/>
      <c r="F231" s="21"/>
      <c r="G231" s="21"/>
      <c r="H231" s="21"/>
      <c r="I231" s="21"/>
      <c r="J231" s="129"/>
      <c r="K231" s="21"/>
      <c r="L231" s="120"/>
    </row>
    <row r="232" spans="3:12" s="100" customFormat="1" ht="14.25" customHeight="1" thickBot="1">
      <c r="C232" s="371" t="s">
        <v>282</v>
      </c>
      <c r="D232" s="372"/>
      <c r="E232" s="372"/>
      <c r="F232" s="372"/>
      <c r="G232" s="372"/>
      <c r="H232" s="372"/>
      <c r="I232" s="372"/>
      <c r="J232" s="372"/>
      <c r="K232" s="372"/>
      <c r="L232" s="373"/>
    </row>
    <row r="233" spans="3:12" s="104" customFormat="1" ht="14.25" customHeight="1">
      <c r="C233" s="105" t="s">
        <v>8</v>
      </c>
      <c r="D233" s="17"/>
      <c r="E233" s="24"/>
      <c r="F233" s="24"/>
      <c r="G233" s="24"/>
      <c r="H233" s="24"/>
      <c r="I233" s="24"/>
      <c r="J233" s="17"/>
      <c r="K233" s="17"/>
      <c r="L233" s="106"/>
    </row>
    <row r="234" spans="3:12" s="104" customFormat="1" ht="14.25" customHeight="1" thickBot="1">
      <c r="C234" s="105"/>
      <c r="D234" s="17"/>
      <c r="E234" s="24"/>
      <c r="F234" s="24"/>
      <c r="G234" s="24"/>
      <c r="H234" s="17"/>
      <c r="I234" s="24"/>
      <c r="J234" s="17"/>
      <c r="K234" s="17"/>
      <c r="L234" s="106"/>
    </row>
    <row r="235" spans="3:12" s="104" customFormat="1" ht="14.25" customHeight="1" thickBot="1">
      <c r="C235" s="107"/>
      <c r="E235" s="19" t="s">
        <v>248</v>
      </c>
      <c r="F235" s="15"/>
      <c r="G235" s="15"/>
      <c r="H235" s="108" t="s">
        <v>9</v>
      </c>
      <c r="I235" s="429">
        <f>L22</f>
        <v>5.83</v>
      </c>
      <c r="J235" s="430"/>
      <c r="K235" s="431"/>
      <c r="L235" s="106"/>
    </row>
    <row r="236" spans="3:12" s="104" customFormat="1" ht="14.25" customHeight="1" thickBot="1">
      <c r="C236" s="107"/>
      <c r="E236" s="20" t="s">
        <v>345</v>
      </c>
      <c r="F236" s="18"/>
      <c r="G236" s="18"/>
      <c r="H236" s="131" t="s">
        <v>10</v>
      </c>
      <c r="I236" s="19" t="s">
        <v>30</v>
      </c>
      <c r="J236" s="130"/>
      <c r="K236" s="141">
        <f>L45</f>
        <v>2.4</v>
      </c>
      <c r="L236" s="106"/>
    </row>
    <row r="237" spans="3:12" s="104" customFormat="1" ht="14.25" customHeight="1" thickBot="1">
      <c r="C237" s="107"/>
      <c r="E237" s="387" t="s">
        <v>107</v>
      </c>
      <c r="F237" s="388"/>
      <c r="G237" s="388"/>
      <c r="H237" s="389"/>
      <c r="I237" s="426">
        <f>I235/K236</f>
        <v>2.4291666666666667</v>
      </c>
      <c r="J237" s="435"/>
      <c r="K237" s="428"/>
      <c r="L237" s="106"/>
    </row>
    <row r="238" spans="3:12" ht="14.25" customHeight="1" thickBot="1">
      <c r="C238" s="127"/>
      <c r="D238" s="128"/>
      <c r="E238" s="21"/>
      <c r="F238" s="21"/>
      <c r="G238" s="21"/>
      <c r="H238" s="21"/>
      <c r="I238" s="21"/>
      <c r="J238" s="129"/>
      <c r="K238" s="21"/>
      <c r="L238" s="120"/>
    </row>
    <row r="239" spans="3:12" s="100" customFormat="1" ht="14.25" customHeight="1" thickBot="1">
      <c r="C239" s="371" t="s">
        <v>284</v>
      </c>
      <c r="D239" s="372"/>
      <c r="E239" s="372"/>
      <c r="F239" s="372"/>
      <c r="G239" s="372"/>
      <c r="H239" s="372"/>
      <c r="I239" s="372"/>
      <c r="J239" s="372"/>
      <c r="K239" s="372"/>
      <c r="L239" s="373"/>
    </row>
    <row r="240" spans="3:12" s="104" customFormat="1" ht="14.25" customHeight="1">
      <c r="C240" s="105" t="s">
        <v>346</v>
      </c>
      <c r="D240" s="17"/>
      <c r="E240" s="24"/>
      <c r="F240" s="24"/>
      <c r="G240" s="24"/>
      <c r="H240" s="24"/>
      <c r="I240" s="24"/>
      <c r="J240" s="17"/>
      <c r="K240" s="17"/>
      <c r="L240" s="106"/>
    </row>
    <row r="241" spans="3:12" s="104" customFormat="1" ht="14.25" customHeight="1" thickBot="1">
      <c r="C241" s="107"/>
      <c r="D241" s="17"/>
      <c r="E241" s="24"/>
      <c r="F241" s="24"/>
      <c r="G241" s="24"/>
      <c r="H241" s="24"/>
      <c r="I241" s="24"/>
      <c r="J241" s="17"/>
      <c r="K241" s="17"/>
      <c r="L241" s="106"/>
    </row>
    <row r="242" spans="3:12" s="104" customFormat="1" ht="14.25" customHeight="1" thickBot="1">
      <c r="C242" s="107"/>
      <c r="E242" s="19" t="s">
        <v>347</v>
      </c>
      <c r="F242" s="15"/>
      <c r="G242" s="15"/>
      <c r="H242" s="108" t="s">
        <v>11</v>
      </c>
      <c r="I242" s="393">
        <f>L24</f>
        <v>26.08</v>
      </c>
      <c r="J242" s="411"/>
      <c r="K242" s="470"/>
      <c r="L242" s="137"/>
    </row>
    <row r="243" spans="3:12" s="104" customFormat="1" ht="14.25" customHeight="1" thickBot="1">
      <c r="C243" s="107"/>
      <c r="E243" s="20" t="s">
        <v>348</v>
      </c>
      <c r="F243" s="18"/>
      <c r="G243" s="18"/>
      <c r="H243" s="131" t="s">
        <v>12</v>
      </c>
      <c r="I243" s="418">
        <f>L25</f>
        <v>35.12</v>
      </c>
      <c r="J243" s="419"/>
      <c r="K243" s="420"/>
      <c r="L243" s="137"/>
    </row>
    <row r="244" spans="3:12" s="104" customFormat="1" ht="14.25" customHeight="1" thickBot="1">
      <c r="C244" s="107"/>
      <c r="E244" s="20" t="s">
        <v>349</v>
      </c>
      <c r="F244" s="18"/>
      <c r="G244" s="18"/>
      <c r="H244" s="131" t="s">
        <v>13</v>
      </c>
      <c r="I244" s="19" t="s">
        <v>14</v>
      </c>
      <c r="J244" s="130"/>
      <c r="K244" s="141">
        <f>L47</f>
        <v>35</v>
      </c>
      <c r="L244" s="137"/>
    </row>
    <row r="245" spans="3:12" s="104" customFormat="1" ht="14.25" customHeight="1" thickBot="1">
      <c r="C245" s="107"/>
      <c r="E245" s="20" t="s">
        <v>350</v>
      </c>
      <c r="F245" s="18"/>
      <c r="G245" s="18"/>
      <c r="H245" s="131" t="s">
        <v>15</v>
      </c>
      <c r="I245" s="19" t="s">
        <v>14</v>
      </c>
      <c r="J245" s="130"/>
      <c r="K245" s="141">
        <f>L48</f>
        <v>29.4</v>
      </c>
      <c r="L245" s="137"/>
    </row>
    <row r="246" spans="3:12" s="104" customFormat="1" ht="14.25" customHeight="1" thickBot="1">
      <c r="C246" s="107"/>
      <c r="E246" s="20" t="s">
        <v>351</v>
      </c>
      <c r="F246" s="18"/>
      <c r="G246" s="18"/>
      <c r="H246" s="131" t="s">
        <v>16</v>
      </c>
      <c r="I246" s="152" t="s">
        <v>17</v>
      </c>
      <c r="J246" s="121"/>
      <c r="K246" s="153">
        <f>L49</f>
        <v>30000</v>
      </c>
      <c r="L246" s="137"/>
    </row>
    <row r="247" spans="3:12" s="104" customFormat="1" ht="14.25" customHeight="1" thickBot="1">
      <c r="C247" s="107"/>
      <c r="E247" s="20" t="s">
        <v>352</v>
      </c>
      <c r="F247" s="18"/>
      <c r="G247" s="18"/>
      <c r="H247" s="154" t="s">
        <v>18</v>
      </c>
      <c r="I247" s="140" t="s">
        <v>17</v>
      </c>
      <c r="J247" s="130"/>
      <c r="K247" s="155">
        <f>L50</f>
        <v>53000</v>
      </c>
      <c r="L247" s="137"/>
    </row>
    <row r="248" spans="3:12" s="104" customFormat="1" ht="14.25" customHeight="1" thickBot="1">
      <c r="C248" s="107"/>
      <c r="E248" s="20" t="s">
        <v>353</v>
      </c>
      <c r="F248" s="18"/>
      <c r="G248" s="18"/>
      <c r="H248" s="131" t="s">
        <v>19</v>
      </c>
      <c r="I248" s="20" t="s">
        <v>14</v>
      </c>
      <c r="J248" s="156"/>
      <c r="K248" s="157">
        <f>L51</f>
        <v>9</v>
      </c>
      <c r="L248" s="137"/>
    </row>
    <row r="249" spans="3:12" s="104" customFormat="1" ht="14.25" customHeight="1" thickBot="1">
      <c r="C249" s="107"/>
      <c r="E249" s="387" t="s">
        <v>107</v>
      </c>
      <c r="F249" s="388"/>
      <c r="G249" s="388"/>
      <c r="H249" s="389"/>
      <c r="I249" s="426">
        <f>((I242*(K244+K248))/K246)+((I243*K245)/K247)</f>
        <v>0.05773232704402516</v>
      </c>
      <c r="J249" s="435"/>
      <c r="K249" s="428"/>
      <c r="L249" s="137"/>
    </row>
    <row r="250" spans="3:12" ht="14.25" customHeight="1" thickBot="1">
      <c r="C250" s="117"/>
      <c r="D250" s="26"/>
      <c r="E250" s="26"/>
      <c r="F250" s="26"/>
      <c r="G250" s="26"/>
      <c r="H250" s="26"/>
      <c r="I250" s="26"/>
      <c r="J250" s="26"/>
      <c r="K250" s="145"/>
      <c r="L250" s="166"/>
    </row>
    <row r="251" spans="3:12" s="100" customFormat="1" ht="14.25" customHeight="1" thickBot="1">
      <c r="C251" s="371" t="s">
        <v>354</v>
      </c>
      <c r="D251" s="372"/>
      <c r="E251" s="372"/>
      <c r="F251" s="372"/>
      <c r="G251" s="372"/>
      <c r="H251" s="372"/>
      <c r="I251" s="372"/>
      <c r="J251" s="372"/>
      <c r="K251" s="372"/>
      <c r="L251" s="373"/>
    </row>
    <row r="252" spans="3:12" s="104" customFormat="1" ht="14.25" customHeight="1">
      <c r="C252" s="105" t="s">
        <v>21</v>
      </c>
      <c r="D252" s="17"/>
      <c r="E252" s="24"/>
      <c r="F252" s="24"/>
      <c r="G252" s="24"/>
      <c r="H252" s="24"/>
      <c r="I252" s="24"/>
      <c r="J252" s="17"/>
      <c r="K252" s="17"/>
      <c r="L252" s="106"/>
    </row>
    <row r="253" spans="3:12" s="104" customFormat="1" ht="14.25" customHeight="1" thickBot="1">
      <c r="C253" s="105"/>
      <c r="D253" s="17"/>
      <c r="E253" s="24"/>
      <c r="F253" s="24"/>
      <c r="G253" s="24"/>
      <c r="H253" s="17"/>
      <c r="I253" s="24"/>
      <c r="J253" s="17"/>
      <c r="K253" s="17"/>
      <c r="L253" s="106"/>
    </row>
    <row r="254" spans="3:12" s="104" customFormat="1" ht="14.25" customHeight="1" thickBot="1">
      <c r="C254" s="107"/>
      <c r="E254" s="19" t="s">
        <v>355</v>
      </c>
      <c r="F254" s="15"/>
      <c r="G254" s="15"/>
      <c r="H254" s="108" t="s">
        <v>22</v>
      </c>
      <c r="I254" s="393">
        <f>L26</f>
        <v>620.134764157494</v>
      </c>
      <c r="J254" s="411"/>
      <c r="K254" s="470"/>
      <c r="L254" s="106"/>
    </row>
    <row r="255" spans="3:12" s="104" customFormat="1" ht="14.25" customHeight="1" thickBot="1">
      <c r="C255" s="107"/>
      <c r="E255" s="20" t="s">
        <v>258</v>
      </c>
      <c r="F255" s="18"/>
      <c r="G255" s="18"/>
      <c r="H255" s="131" t="s">
        <v>23</v>
      </c>
      <c r="I255" s="19" t="s">
        <v>161</v>
      </c>
      <c r="J255" s="130"/>
      <c r="K255" s="155">
        <f>L37</f>
        <v>4000</v>
      </c>
      <c r="L255" s="106"/>
    </row>
    <row r="256" spans="3:12" s="104" customFormat="1" ht="14.25" customHeight="1" thickBot="1">
      <c r="C256" s="107"/>
      <c r="E256" s="387" t="s">
        <v>107</v>
      </c>
      <c r="F256" s="388"/>
      <c r="G256" s="388"/>
      <c r="H256" s="389"/>
      <c r="I256" s="432">
        <f>I254/K255</f>
        <v>0.1550336910393735</v>
      </c>
      <c r="J256" s="433"/>
      <c r="K256" s="434"/>
      <c r="L256" s="106"/>
    </row>
    <row r="257" spans="3:12" ht="14.25" customHeight="1" thickBot="1">
      <c r="C257" s="160"/>
      <c r="D257" s="161"/>
      <c r="E257" s="161"/>
      <c r="F257" s="161"/>
      <c r="G257" s="161"/>
      <c r="H257" s="161"/>
      <c r="I257" s="161"/>
      <c r="J257" s="161"/>
      <c r="K257" s="161"/>
      <c r="L257" s="162"/>
    </row>
    <row r="258" spans="2:12" ht="14.25" customHeight="1" thickBot="1">
      <c r="B258" s="100"/>
      <c r="C258" s="163"/>
      <c r="D258" s="40"/>
      <c r="E258" s="40"/>
      <c r="F258" s="40"/>
      <c r="G258" s="40"/>
      <c r="H258" s="40"/>
      <c r="I258" s="40"/>
      <c r="J258" s="40"/>
      <c r="K258" s="40"/>
      <c r="L258" s="253"/>
    </row>
    <row r="259" spans="3:12" s="100" customFormat="1" ht="14.25" customHeight="1" thickBot="1">
      <c r="C259" s="371" t="s">
        <v>356</v>
      </c>
      <c r="D259" s="372"/>
      <c r="E259" s="372"/>
      <c r="F259" s="372"/>
      <c r="G259" s="372"/>
      <c r="H259" s="372"/>
      <c r="I259" s="372"/>
      <c r="J259" s="372"/>
      <c r="K259" s="372"/>
      <c r="L259" s="373"/>
    </row>
    <row r="260" spans="3:12" s="104" customFormat="1" ht="14.25" customHeight="1">
      <c r="C260" s="105" t="s">
        <v>357</v>
      </c>
      <c r="D260" s="17"/>
      <c r="E260" s="24"/>
      <c r="F260" s="24"/>
      <c r="G260" s="24"/>
      <c r="H260" s="24"/>
      <c r="I260" s="24"/>
      <c r="J260" s="17"/>
      <c r="K260" s="17"/>
      <c r="L260" s="106"/>
    </row>
    <row r="261" spans="3:12" s="104" customFormat="1" ht="14.25" customHeight="1" thickBot="1">
      <c r="C261" s="107"/>
      <c r="D261" s="17"/>
      <c r="E261" s="24"/>
      <c r="F261" s="24"/>
      <c r="G261" s="24"/>
      <c r="H261" s="24"/>
      <c r="I261" s="24"/>
      <c r="J261" s="17"/>
      <c r="K261" s="17"/>
      <c r="L261" s="106"/>
    </row>
    <row r="262" spans="3:12" s="104" customFormat="1" ht="14.25" customHeight="1" thickBot="1">
      <c r="C262" s="107"/>
      <c r="E262" s="19" t="s">
        <v>124</v>
      </c>
      <c r="F262" s="15"/>
      <c r="G262" s="15"/>
      <c r="H262" s="108" t="s">
        <v>114</v>
      </c>
      <c r="I262" s="393">
        <f>L13</f>
        <v>2888.3</v>
      </c>
      <c r="J262" s="411"/>
      <c r="K262" s="470"/>
      <c r="L262" s="137"/>
    </row>
    <row r="263" spans="3:12" s="104" customFormat="1" ht="14.25" customHeight="1" thickBot="1">
      <c r="C263" s="107"/>
      <c r="E263" s="20" t="s">
        <v>125</v>
      </c>
      <c r="F263" s="18"/>
      <c r="G263" s="18"/>
      <c r="H263" s="131" t="s">
        <v>115</v>
      </c>
      <c r="I263" s="418">
        <f>L14</f>
        <v>0</v>
      </c>
      <c r="J263" s="419"/>
      <c r="K263" s="420"/>
      <c r="L263" s="137"/>
    </row>
    <row r="264" spans="3:12" s="104" customFormat="1" ht="14.25" customHeight="1" thickBot="1">
      <c r="C264" s="107"/>
      <c r="E264" s="20" t="s">
        <v>143</v>
      </c>
      <c r="F264" s="18"/>
      <c r="G264" s="18"/>
      <c r="H264" s="131" t="s">
        <v>142</v>
      </c>
      <c r="I264" s="418">
        <f>L15</f>
        <v>0</v>
      </c>
      <c r="J264" s="419"/>
      <c r="K264" s="420"/>
      <c r="L264" s="137"/>
    </row>
    <row r="265" spans="3:12" s="104" customFormat="1" ht="14.25" customHeight="1" thickBot="1">
      <c r="C265" s="107"/>
      <c r="E265" s="20" t="s">
        <v>358</v>
      </c>
      <c r="F265" s="18"/>
      <c r="G265" s="18"/>
      <c r="H265" s="131" t="s">
        <v>25</v>
      </c>
      <c r="I265" s="418">
        <f>L21</f>
        <v>742.29</v>
      </c>
      <c r="J265" s="480"/>
      <c r="K265" s="481"/>
      <c r="L265" s="137"/>
    </row>
    <row r="266" spans="3:12" s="104" customFormat="1" ht="14.25" customHeight="1" thickBot="1">
      <c r="C266" s="107"/>
      <c r="E266" s="20" t="s">
        <v>338</v>
      </c>
      <c r="F266" s="18"/>
      <c r="G266" s="18"/>
      <c r="H266" s="131" t="s">
        <v>5</v>
      </c>
      <c r="I266" s="19" t="s">
        <v>420</v>
      </c>
      <c r="J266" s="130"/>
      <c r="K266" s="139" t="str">
        <f>L34</f>
        <v>7</v>
      </c>
      <c r="L266" s="137"/>
    </row>
    <row r="267" spans="3:12" s="104" customFormat="1" ht="14.25" customHeight="1" thickBot="1">
      <c r="C267" s="107"/>
      <c r="E267" s="20" t="s">
        <v>359</v>
      </c>
      <c r="F267" s="18"/>
      <c r="G267" s="18"/>
      <c r="H267" s="131" t="s">
        <v>26</v>
      </c>
      <c r="I267" s="152" t="s">
        <v>29</v>
      </c>
      <c r="J267" s="121"/>
      <c r="K267" s="197">
        <f>L41</f>
        <v>20</v>
      </c>
      <c r="L267" s="251"/>
    </row>
    <row r="268" spans="3:12" s="104" customFormat="1" ht="14.25" customHeight="1" thickBot="1">
      <c r="C268" s="107"/>
      <c r="E268" s="20" t="s">
        <v>360</v>
      </c>
      <c r="F268" s="18"/>
      <c r="G268" s="18"/>
      <c r="H268" s="154" t="s">
        <v>27</v>
      </c>
      <c r="I268" s="140" t="s">
        <v>161</v>
      </c>
      <c r="J268" s="164"/>
      <c r="K268" s="155">
        <f>L42</f>
        <v>275000</v>
      </c>
      <c r="L268" s="137"/>
    </row>
    <row r="269" spans="3:12" s="104" customFormat="1" ht="14.25" customHeight="1" thickBot="1">
      <c r="C269" s="107"/>
      <c r="E269" s="387" t="s">
        <v>107</v>
      </c>
      <c r="F269" s="388"/>
      <c r="G269" s="388"/>
      <c r="H269" s="389"/>
      <c r="I269" s="511">
        <f>(((((I262+I263+I264)*K266)*((K267/100)+1))+(I265*K266)))/K268</f>
        <v>0.10711909090909091</v>
      </c>
      <c r="J269" s="512"/>
      <c r="K269" s="513"/>
      <c r="L269" s="106"/>
    </row>
    <row r="270" spans="3:12" ht="14.25" customHeight="1" thickBot="1">
      <c r="C270" s="109"/>
      <c r="D270" s="100"/>
      <c r="E270" s="100"/>
      <c r="F270" s="100"/>
      <c r="G270" s="100"/>
      <c r="H270" s="100"/>
      <c r="I270" s="100"/>
      <c r="J270" s="100"/>
      <c r="K270" s="100"/>
      <c r="L270" s="142"/>
    </row>
    <row r="271" spans="3:12" s="100" customFormat="1" ht="14.25" customHeight="1" thickBot="1">
      <c r="C271" s="371" t="s">
        <v>361</v>
      </c>
      <c r="D271" s="372"/>
      <c r="E271" s="372"/>
      <c r="F271" s="372"/>
      <c r="G271" s="372"/>
      <c r="H271" s="372"/>
      <c r="I271" s="372"/>
      <c r="J271" s="372"/>
      <c r="K271" s="372"/>
      <c r="L271" s="373"/>
    </row>
    <row r="272" spans="3:12" s="104" customFormat="1" ht="14.25" customHeight="1">
      <c r="C272" s="105" t="s">
        <v>362</v>
      </c>
      <c r="D272" s="17"/>
      <c r="E272" s="24"/>
      <c r="F272" s="24"/>
      <c r="G272" s="24"/>
      <c r="H272" s="24"/>
      <c r="I272" s="24"/>
      <c r="J272" s="17"/>
      <c r="K272" s="17"/>
      <c r="L272" s="106"/>
    </row>
    <row r="273" spans="3:12" s="104" customFormat="1" ht="14.25" customHeight="1" thickBot="1">
      <c r="C273" s="107"/>
      <c r="D273" s="17"/>
      <c r="E273" s="24"/>
      <c r="F273" s="24"/>
      <c r="G273" s="24"/>
      <c r="H273" s="24"/>
      <c r="I273" s="24"/>
      <c r="J273" s="17"/>
      <c r="K273" s="17"/>
      <c r="L273" s="106"/>
    </row>
    <row r="274" spans="3:12" s="104" customFormat="1" ht="14.25" customHeight="1" thickBot="1">
      <c r="C274" s="107"/>
      <c r="E274" s="19" t="s">
        <v>305</v>
      </c>
      <c r="F274" s="15"/>
      <c r="G274" s="15"/>
      <c r="H274" s="108" t="s">
        <v>363</v>
      </c>
      <c r="I274" s="393">
        <f>L17</f>
        <v>2888.3</v>
      </c>
      <c r="J274" s="411"/>
      <c r="K274" s="470"/>
      <c r="L274" s="137"/>
    </row>
    <row r="275" spans="3:12" s="104" customFormat="1" ht="14.25" customHeight="1" thickBot="1">
      <c r="C275" s="107"/>
      <c r="E275" s="20" t="s">
        <v>306</v>
      </c>
      <c r="F275" s="18"/>
      <c r="G275" s="18"/>
      <c r="H275" s="131" t="s">
        <v>364</v>
      </c>
      <c r="I275" s="418">
        <f>L18</f>
        <v>0</v>
      </c>
      <c r="J275" s="419"/>
      <c r="K275" s="420"/>
      <c r="L275" s="137"/>
    </row>
    <row r="276" spans="3:12" s="104" customFormat="1" ht="14.25" customHeight="1" thickBot="1">
      <c r="C276" s="107"/>
      <c r="E276" s="20" t="s">
        <v>240</v>
      </c>
      <c r="F276" s="18"/>
      <c r="G276" s="18"/>
      <c r="H276" s="131" t="s">
        <v>365</v>
      </c>
      <c r="I276" s="418">
        <f>L19</f>
        <v>0</v>
      </c>
      <c r="J276" s="419"/>
      <c r="K276" s="420"/>
      <c r="L276" s="137"/>
    </row>
    <row r="277" spans="3:12" s="104" customFormat="1" ht="14.25" customHeight="1" thickBot="1">
      <c r="C277" s="107"/>
      <c r="E277" s="20" t="s">
        <v>358</v>
      </c>
      <c r="F277" s="18"/>
      <c r="G277" s="18"/>
      <c r="H277" s="131" t="s">
        <v>366</v>
      </c>
      <c r="I277" s="508">
        <f>L21</f>
        <v>742.29</v>
      </c>
      <c r="J277" s="509"/>
      <c r="K277" s="510"/>
      <c r="L277" s="137"/>
    </row>
    <row r="278" spans="3:12" s="104" customFormat="1" ht="14.25" customHeight="1" thickBot="1">
      <c r="C278" s="107"/>
      <c r="E278" s="20" t="s">
        <v>367</v>
      </c>
      <c r="F278" s="18"/>
      <c r="G278" s="18"/>
      <c r="H278" s="154" t="s">
        <v>308</v>
      </c>
      <c r="I278" s="140" t="s">
        <v>420</v>
      </c>
      <c r="J278" s="130"/>
      <c r="K278" s="141">
        <f>L38</f>
        <v>13</v>
      </c>
      <c r="L278" s="137"/>
    </row>
    <row r="279" spans="3:12" s="104" customFormat="1" ht="14.25" customHeight="1" thickBot="1">
      <c r="C279" s="107"/>
      <c r="E279" s="20" t="s">
        <v>359</v>
      </c>
      <c r="F279" s="18"/>
      <c r="G279" s="18"/>
      <c r="H279" s="131" t="s">
        <v>26</v>
      </c>
      <c r="I279" s="20" t="s">
        <v>29</v>
      </c>
      <c r="J279" s="156"/>
      <c r="K279" s="157">
        <f>L41</f>
        <v>20</v>
      </c>
      <c r="L279" s="137"/>
    </row>
    <row r="280" spans="3:12" s="104" customFormat="1" ht="14.25" customHeight="1" thickBot="1">
      <c r="C280" s="107"/>
      <c r="E280" s="19" t="s">
        <v>360</v>
      </c>
      <c r="F280" s="15"/>
      <c r="G280" s="15"/>
      <c r="H280" s="108" t="s">
        <v>27</v>
      </c>
      <c r="I280" s="507">
        <f>L42</f>
        <v>275000</v>
      </c>
      <c r="J280" s="411"/>
      <c r="K280" s="470"/>
      <c r="L280" s="137"/>
    </row>
    <row r="281" spans="3:12" s="104" customFormat="1" ht="14.25" customHeight="1" thickBot="1">
      <c r="C281" s="107"/>
      <c r="E281" s="387" t="s">
        <v>107</v>
      </c>
      <c r="F281" s="388"/>
      <c r="G281" s="388"/>
      <c r="H281" s="389"/>
      <c r="I281" s="426">
        <f>((((I274+I275+I276)*K278)*((K279/100)+1))+(I277*K278))/I280</f>
        <v>0.19893545454545455</v>
      </c>
      <c r="J281" s="435"/>
      <c r="K281" s="428"/>
      <c r="L281" s="150"/>
    </row>
    <row r="282" spans="3:12" s="100" customFormat="1" ht="14.25" customHeight="1" thickBot="1">
      <c r="C282" s="117"/>
      <c r="D282" s="18"/>
      <c r="E282" s="18"/>
      <c r="F282" s="18"/>
      <c r="G282" s="18"/>
      <c r="H282" s="18"/>
      <c r="I282" s="254"/>
      <c r="J282" s="254"/>
      <c r="K282" s="254"/>
      <c r="L282" s="255"/>
    </row>
    <row r="283" spans="3:12" s="100" customFormat="1" ht="14.25" customHeight="1" thickBot="1">
      <c r="C283" s="371" t="s">
        <v>548</v>
      </c>
      <c r="D283" s="372"/>
      <c r="E283" s="372"/>
      <c r="F283" s="372"/>
      <c r="G283" s="372"/>
      <c r="H283" s="372"/>
      <c r="I283" s="372"/>
      <c r="J283" s="372"/>
      <c r="K283" s="372"/>
      <c r="L283" s="373"/>
    </row>
    <row r="284" spans="3:12" s="100" customFormat="1" ht="14.25" customHeight="1">
      <c r="C284" s="315" t="s">
        <v>532</v>
      </c>
      <c r="D284" s="307"/>
      <c r="E284" s="24"/>
      <c r="F284" s="24"/>
      <c r="G284" s="24"/>
      <c r="H284" s="24"/>
      <c r="I284" s="24"/>
      <c r="J284" s="17"/>
      <c r="K284" s="17"/>
      <c r="L284" s="308"/>
    </row>
    <row r="285" spans="3:12" s="100" customFormat="1" ht="14.25" customHeight="1" thickBot="1">
      <c r="C285" s="105"/>
      <c r="D285" s="17"/>
      <c r="E285" s="24"/>
      <c r="F285" s="24"/>
      <c r="G285" s="24"/>
      <c r="H285" s="17"/>
      <c r="I285" s="24"/>
      <c r="J285" s="17"/>
      <c r="K285" s="17"/>
      <c r="L285" s="106"/>
    </row>
    <row r="286" spans="3:12" s="100" customFormat="1" ht="14.25" customHeight="1" thickBot="1">
      <c r="C286" s="107"/>
      <c r="D286" s="104"/>
      <c r="E286" s="19" t="s">
        <v>543</v>
      </c>
      <c r="F286" s="15"/>
      <c r="G286" s="15"/>
      <c r="H286" s="108" t="s">
        <v>536</v>
      </c>
      <c r="I286" s="429">
        <f>L23</f>
        <v>3.093</v>
      </c>
      <c r="J286" s="430"/>
      <c r="K286" s="431"/>
      <c r="L286" s="106"/>
    </row>
    <row r="287" spans="3:12" s="100" customFormat="1" ht="14.25" customHeight="1" thickBot="1">
      <c r="C287" s="107"/>
      <c r="D287" s="104"/>
      <c r="E287" s="20" t="s">
        <v>487</v>
      </c>
      <c r="F287" s="18"/>
      <c r="G287" s="18"/>
      <c r="H287" s="131" t="s">
        <v>10</v>
      </c>
      <c r="I287" s="19" t="s">
        <v>30</v>
      </c>
      <c r="J287" s="130"/>
      <c r="K287" s="141">
        <f>L45</f>
        <v>2.4</v>
      </c>
      <c r="L287" s="106"/>
    </row>
    <row r="288" spans="3:12" s="100" customFormat="1" ht="14.25" customHeight="1" thickBot="1">
      <c r="C288" s="107"/>
      <c r="D288" s="104"/>
      <c r="E288" s="20" t="s">
        <v>544</v>
      </c>
      <c r="F288" s="18"/>
      <c r="G288" s="18"/>
      <c r="H288" s="131" t="s">
        <v>535</v>
      </c>
      <c r="I288" s="19" t="s">
        <v>30</v>
      </c>
      <c r="J288" s="130"/>
      <c r="K288" s="313">
        <f>L46</f>
        <v>0.0649</v>
      </c>
      <c r="L288" s="106"/>
    </row>
    <row r="289" spans="3:12" ht="14.25" customHeight="1" thickBot="1">
      <c r="C289" s="107"/>
      <c r="D289" s="104"/>
      <c r="E289" s="387" t="s">
        <v>107</v>
      </c>
      <c r="F289" s="388"/>
      <c r="G289" s="388"/>
      <c r="H289" s="389"/>
      <c r="I289" s="426">
        <f>(I286/K287)*K288</f>
        <v>0.083639875</v>
      </c>
      <c r="J289" s="435"/>
      <c r="K289" s="428"/>
      <c r="L289" s="106"/>
    </row>
    <row r="290" spans="3:12" ht="14.25" customHeight="1" thickBot="1">
      <c r="C290" s="250"/>
      <c r="D290" s="314"/>
      <c r="E290" s="25"/>
      <c r="F290" s="25"/>
      <c r="G290" s="25"/>
      <c r="H290" s="25"/>
      <c r="I290" s="306"/>
      <c r="J290" s="306"/>
      <c r="K290" s="306"/>
      <c r="L290" s="119"/>
    </row>
    <row r="291" spans="3:12" ht="14.25" customHeight="1">
      <c r="C291" s="176"/>
      <c r="D291" s="104"/>
      <c r="E291" s="14"/>
      <c r="F291" s="14"/>
      <c r="G291" s="14"/>
      <c r="H291" s="14"/>
      <c r="I291" s="30"/>
      <c r="J291" s="30"/>
      <c r="K291" s="30"/>
      <c r="L291" s="17"/>
    </row>
    <row r="292" spans="1:12" ht="14.25" customHeight="1">
      <c r="A292" s="438" t="s">
        <v>370</v>
      </c>
      <c r="B292" s="438"/>
      <c r="C292" s="438"/>
      <c r="D292" s="438"/>
      <c r="E292" s="438"/>
      <c r="F292" s="438"/>
      <c r="G292" s="438"/>
      <c r="H292" s="438"/>
      <c r="I292" s="438"/>
      <c r="J292" s="438"/>
      <c r="K292" s="438"/>
      <c r="L292" s="438"/>
    </row>
    <row r="293" spans="3:12" ht="14.25" customHeight="1">
      <c r="C293" s="100"/>
      <c r="D293" s="168"/>
      <c r="L293" s="168"/>
    </row>
    <row r="294" spans="1:12" ht="14.25" customHeight="1">
      <c r="A294" s="439" t="s">
        <v>459</v>
      </c>
      <c r="B294" s="440"/>
      <c r="C294" s="440"/>
      <c r="D294" s="440"/>
      <c r="E294" s="440"/>
      <c r="F294" s="440"/>
      <c r="G294" s="440"/>
      <c r="H294" s="440"/>
      <c r="I294" s="440"/>
      <c r="J294" s="440"/>
      <c r="K294" s="440"/>
      <c r="L294" s="440"/>
    </row>
    <row r="295" spans="1:12" ht="14.25" customHeight="1">
      <c r="A295" s="440"/>
      <c r="B295" s="440"/>
      <c r="C295" s="440"/>
      <c r="D295" s="440"/>
      <c r="E295" s="440"/>
      <c r="F295" s="440"/>
      <c r="G295" s="440"/>
      <c r="H295" s="440"/>
      <c r="I295" s="440"/>
      <c r="J295" s="440"/>
      <c r="K295" s="440"/>
      <c r="L295" s="440"/>
    </row>
    <row r="296" spans="1:12" ht="14.25" customHeight="1">
      <c r="A296" s="440"/>
      <c r="B296" s="440"/>
      <c r="C296" s="440"/>
      <c r="D296" s="440"/>
      <c r="E296" s="440"/>
      <c r="F296" s="440"/>
      <c r="G296" s="440"/>
      <c r="H296" s="440"/>
      <c r="I296" s="440"/>
      <c r="J296" s="440"/>
      <c r="K296" s="440"/>
      <c r="L296" s="440"/>
    </row>
    <row r="297" spans="1:12" s="104" customFormat="1" ht="14.25" customHeight="1">
      <c r="A297" s="169"/>
      <c r="B297" s="169"/>
      <c r="C297" s="169"/>
      <c r="D297" s="169"/>
      <c r="E297" s="169"/>
      <c r="F297" s="169"/>
      <c r="G297" s="169"/>
      <c r="H297" s="169"/>
      <c r="I297" s="169"/>
      <c r="J297" s="169"/>
      <c r="K297" s="169"/>
      <c r="L297" s="169"/>
    </row>
    <row r="298" spans="1:12" s="104" customFormat="1" ht="14.25" customHeight="1">
      <c r="A298" s="436" t="s">
        <v>372</v>
      </c>
      <c r="B298" s="437"/>
      <c r="C298" s="437"/>
      <c r="D298" s="437"/>
      <c r="E298" s="437"/>
      <c r="F298" s="437"/>
      <c r="G298" s="437"/>
      <c r="H298" s="437"/>
      <c r="I298" s="437"/>
      <c r="J298" s="437"/>
      <c r="K298" s="437"/>
      <c r="L298" s="437"/>
    </row>
    <row r="299" spans="1:12" s="104" customFormat="1" ht="14.25" customHeight="1">
      <c r="A299" s="437"/>
      <c r="B299" s="437"/>
      <c r="C299" s="437"/>
      <c r="D299" s="437"/>
      <c r="E299" s="437"/>
      <c r="F299" s="437"/>
      <c r="G299" s="437"/>
      <c r="H299" s="437"/>
      <c r="I299" s="437"/>
      <c r="J299" s="437"/>
      <c r="K299" s="437"/>
      <c r="L299" s="437"/>
    </row>
    <row r="300" spans="1:12" s="104" customFormat="1" ht="14.25" customHeight="1">
      <c r="A300" s="170"/>
      <c r="B300" s="170"/>
      <c r="C300" s="171"/>
      <c r="D300" s="170"/>
      <c r="E300" s="170"/>
      <c r="F300" s="170"/>
      <c r="G300" s="170"/>
      <c r="H300" s="170"/>
      <c r="I300" s="170"/>
      <c r="J300" s="170"/>
      <c r="K300" s="170"/>
      <c r="L300" s="172"/>
    </row>
    <row r="301" spans="1:12" s="104" customFormat="1" ht="14.25" customHeight="1">
      <c r="A301" s="436" t="s">
        <v>460</v>
      </c>
      <c r="B301" s="437"/>
      <c r="C301" s="437"/>
      <c r="D301" s="437"/>
      <c r="E301" s="437"/>
      <c r="F301" s="437"/>
      <c r="G301" s="437"/>
      <c r="H301" s="437"/>
      <c r="I301" s="437"/>
      <c r="J301" s="437"/>
      <c r="K301" s="437"/>
      <c r="L301" s="437"/>
    </row>
    <row r="302" spans="1:12" s="104" customFormat="1" ht="14.25" customHeight="1">
      <c r="A302" s="437"/>
      <c r="B302" s="437"/>
      <c r="C302" s="437"/>
      <c r="D302" s="437"/>
      <c r="E302" s="437"/>
      <c r="F302" s="437"/>
      <c r="G302" s="437"/>
      <c r="H302" s="437"/>
      <c r="I302" s="437"/>
      <c r="J302" s="437"/>
      <c r="K302" s="437"/>
      <c r="L302" s="437"/>
    </row>
    <row r="303" spans="1:12" s="104" customFormat="1" ht="14.25" customHeight="1">
      <c r="A303" s="437"/>
      <c r="B303" s="437"/>
      <c r="C303" s="437"/>
      <c r="D303" s="437"/>
      <c r="E303" s="437"/>
      <c r="F303" s="437"/>
      <c r="G303" s="437"/>
      <c r="H303" s="437"/>
      <c r="I303" s="437"/>
      <c r="J303" s="437"/>
      <c r="K303" s="437"/>
      <c r="L303" s="437"/>
    </row>
    <row r="304" spans="1:12" s="104" customFormat="1" ht="14.25" customHeight="1">
      <c r="A304" s="170"/>
      <c r="B304" s="170"/>
      <c r="C304" s="171"/>
      <c r="D304" s="170"/>
      <c r="E304" s="170"/>
      <c r="F304" s="170"/>
      <c r="G304" s="170"/>
      <c r="H304" s="170"/>
      <c r="I304" s="170"/>
      <c r="J304" s="170"/>
      <c r="K304" s="170"/>
      <c r="L304" s="173"/>
    </row>
    <row r="305" spans="1:12" s="104" customFormat="1" ht="14.25" customHeight="1">
      <c r="A305" s="436" t="s">
        <v>374</v>
      </c>
      <c r="B305" s="437"/>
      <c r="C305" s="437"/>
      <c r="D305" s="437"/>
      <c r="E305" s="437"/>
      <c r="F305" s="437"/>
      <c r="G305" s="437"/>
      <c r="H305" s="437"/>
      <c r="I305" s="437"/>
      <c r="J305" s="437"/>
      <c r="K305" s="437"/>
      <c r="L305" s="437"/>
    </row>
    <row r="306" spans="1:12" ht="14.25" customHeight="1">
      <c r="A306" s="437"/>
      <c r="B306" s="437"/>
      <c r="C306" s="437"/>
      <c r="D306" s="437"/>
      <c r="E306" s="437"/>
      <c r="F306" s="437"/>
      <c r="G306" s="437"/>
      <c r="H306" s="437"/>
      <c r="I306" s="437"/>
      <c r="J306" s="437"/>
      <c r="K306" s="437"/>
      <c r="L306" s="437"/>
    </row>
    <row r="307" spans="1:12" ht="14.25" customHeight="1">
      <c r="A307" s="437"/>
      <c r="B307" s="437"/>
      <c r="C307" s="437"/>
      <c r="D307" s="437"/>
      <c r="E307" s="437"/>
      <c r="F307" s="437"/>
      <c r="G307" s="437"/>
      <c r="H307" s="437"/>
      <c r="I307" s="437"/>
      <c r="J307" s="437"/>
      <c r="K307" s="437"/>
      <c r="L307" s="437"/>
    </row>
    <row r="308" spans="3:12" ht="14.25" customHeight="1">
      <c r="C308" s="100"/>
      <c r="D308" s="168"/>
      <c r="L308" s="168"/>
    </row>
    <row r="309" spans="3:12" ht="14.25" customHeight="1">
      <c r="C309" s="174"/>
      <c r="D309" s="175"/>
      <c r="L309" s="175"/>
    </row>
    <row r="310" spans="3:12" ht="14.25" customHeight="1">
      <c r="C310" s="174"/>
      <c r="D310" s="175"/>
      <c r="L310" s="175"/>
    </row>
    <row r="311" spans="3:12" s="104" customFormat="1" ht="14.25" customHeight="1">
      <c r="C311" s="176"/>
      <c r="L311" s="17"/>
    </row>
    <row r="312" spans="3:12" s="104" customFormat="1" ht="14.25" customHeight="1">
      <c r="C312" s="176"/>
      <c r="L312" s="17"/>
    </row>
    <row r="313" spans="3:12" s="104" customFormat="1" ht="14.25" customHeight="1">
      <c r="C313" s="176"/>
      <c r="L313" s="17"/>
    </row>
    <row r="314" spans="3:12" s="104" customFormat="1" ht="14.25" customHeight="1">
      <c r="C314" s="176"/>
      <c r="L314" s="17"/>
    </row>
    <row r="315" spans="3:12" s="104" customFormat="1" ht="14.25" customHeight="1">
      <c r="C315" s="176"/>
      <c r="L315" s="17"/>
    </row>
    <row r="316" spans="3:12" s="104" customFormat="1" ht="14.25" customHeight="1">
      <c r="C316" s="176"/>
      <c r="L316" s="165"/>
    </row>
    <row r="317" spans="3:12" s="104" customFormat="1" ht="14.25" customHeight="1">
      <c r="C317" s="176"/>
      <c r="L317" s="165"/>
    </row>
    <row r="318" spans="3:12" s="104" customFormat="1" ht="14.25" customHeight="1">
      <c r="C318" s="176"/>
      <c r="L318" s="165"/>
    </row>
    <row r="319" spans="3:12" s="104" customFormat="1" ht="14.25" customHeight="1">
      <c r="C319" s="176"/>
      <c r="L319" s="165"/>
    </row>
    <row r="320" spans="3:12" ht="14.25" customHeight="1">
      <c r="C320" s="21"/>
      <c r="D320" s="11"/>
      <c r="L320" s="11"/>
    </row>
    <row r="321" spans="3:12" ht="14.25" customHeight="1">
      <c r="C321" s="21"/>
      <c r="D321" s="11"/>
      <c r="L321" s="11"/>
    </row>
    <row r="322" spans="3:12" ht="14.25" customHeight="1">
      <c r="C322" s="100"/>
      <c r="D322" s="168"/>
      <c r="L322" s="168"/>
    </row>
    <row r="323" spans="3:12" ht="14.25" customHeight="1">
      <c r="C323" s="100"/>
      <c r="D323" s="168"/>
      <c r="L323" s="168"/>
    </row>
    <row r="324" spans="3:12" ht="14.25" customHeight="1">
      <c r="C324" s="174"/>
      <c r="D324" s="175"/>
      <c r="L324" s="175"/>
    </row>
    <row r="325" spans="3:12" ht="14.25" customHeight="1">
      <c r="C325" s="174"/>
      <c r="D325" s="175"/>
      <c r="L325" s="175"/>
    </row>
    <row r="326" spans="3:12" s="104" customFormat="1" ht="14.25" customHeight="1">
      <c r="C326" s="176"/>
      <c r="L326" s="17"/>
    </row>
    <row r="327" spans="3:12" s="104" customFormat="1" ht="14.25" customHeight="1">
      <c r="C327" s="176"/>
      <c r="L327" s="17"/>
    </row>
    <row r="328" spans="3:12" s="104" customFormat="1" ht="14.25" customHeight="1">
      <c r="C328" s="176"/>
      <c r="L328" s="17"/>
    </row>
    <row r="329" spans="3:12" s="104" customFormat="1" ht="14.25" customHeight="1">
      <c r="C329" s="176"/>
      <c r="L329" s="17"/>
    </row>
    <row r="330" spans="3:12" s="104" customFormat="1" ht="14.25" customHeight="1">
      <c r="C330" s="176"/>
      <c r="L330" s="165"/>
    </row>
    <row r="331" spans="3:12" s="104" customFormat="1" ht="14.25" customHeight="1">
      <c r="C331" s="176"/>
      <c r="L331" s="165"/>
    </row>
    <row r="332" spans="3:12" s="104" customFormat="1" ht="14.25" customHeight="1">
      <c r="C332" s="176"/>
      <c r="L332" s="165"/>
    </row>
    <row r="333" spans="3:12" ht="14.25" customHeight="1">
      <c r="C333" s="21"/>
      <c r="D333" s="11"/>
      <c r="L333" s="11"/>
    </row>
    <row r="334" spans="3:12" ht="14.25" customHeight="1">
      <c r="C334" s="100"/>
      <c r="D334" s="168"/>
      <c r="L334" s="168"/>
    </row>
    <row r="335" spans="3:12" ht="14.25" customHeight="1">
      <c r="C335" s="100"/>
      <c r="D335" s="168"/>
      <c r="L335" s="168"/>
    </row>
    <row r="336" spans="3:12" ht="14.25" customHeight="1">
      <c r="C336" s="174"/>
      <c r="D336" s="175"/>
      <c r="L336" s="175"/>
    </row>
    <row r="337" spans="3:12" ht="14.25" customHeight="1">
      <c r="C337" s="174"/>
      <c r="D337" s="175"/>
      <c r="L337" s="175"/>
    </row>
    <row r="338" spans="3:12" s="104" customFormat="1" ht="14.25" customHeight="1">
      <c r="C338" s="176"/>
      <c r="L338" s="17"/>
    </row>
    <row r="339" spans="3:12" s="104" customFormat="1" ht="14.25" customHeight="1">
      <c r="C339" s="176"/>
      <c r="L339" s="165"/>
    </row>
    <row r="340" spans="3:12" ht="14.25" customHeight="1">
      <c r="C340" s="21"/>
      <c r="D340" s="11"/>
      <c r="E340" s="11"/>
      <c r="F340" s="11"/>
      <c r="G340" s="11"/>
      <c r="H340" s="11"/>
      <c r="I340" s="11" t="s">
        <v>162</v>
      </c>
      <c r="J340" s="167"/>
      <c r="K340" s="11"/>
      <c r="L340" s="11"/>
    </row>
    <row r="341" spans="3:12" ht="14.25" customHeight="1">
      <c r="C341" s="21"/>
      <c r="D341" s="11"/>
      <c r="E341" s="11"/>
      <c r="F341" s="11"/>
      <c r="G341" s="11"/>
      <c r="H341" s="11"/>
      <c r="I341" s="11"/>
      <c r="J341" s="167"/>
      <c r="K341" s="177"/>
      <c r="L341" s="11"/>
    </row>
    <row r="342" ht="14.25" customHeight="1">
      <c r="C342" s="100"/>
    </row>
    <row r="343" spans="3:11" ht="14.25" customHeight="1">
      <c r="C343" s="21"/>
      <c r="D343" s="11"/>
      <c r="E343" s="11"/>
      <c r="F343" s="11"/>
      <c r="G343" s="11"/>
      <c r="H343" s="11"/>
      <c r="I343" s="11"/>
      <c r="J343" s="167"/>
      <c r="K343" s="177"/>
    </row>
    <row r="344" spans="3:12" ht="14.25" customHeight="1">
      <c r="C344" s="21"/>
      <c r="D344" s="11"/>
      <c r="E344" s="11"/>
      <c r="F344" s="11"/>
      <c r="G344" s="11"/>
      <c r="H344" s="11"/>
      <c r="I344" s="11"/>
      <c r="J344" s="167"/>
      <c r="K344" s="177"/>
      <c r="L344" s="11"/>
    </row>
    <row r="345" spans="3:12" ht="14.25" customHeight="1">
      <c r="C345" s="21"/>
      <c r="D345" s="11"/>
      <c r="E345" s="11"/>
      <c r="F345" s="11"/>
      <c r="G345" s="11"/>
      <c r="H345" s="11"/>
      <c r="I345" s="11"/>
      <c r="J345" s="167"/>
      <c r="K345" s="11"/>
      <c r="L345" s="11"/>
    </row>
    <row r="346" spans="3:12" ht="14.25" customHeight="1">
      <c r="C346" s="21"/>
      <c r="D346" s="11"/>
      <c r="E346" s="11"/>
      <c r="F346" s="11"/>
      <c r="G346" s="11"/>
      <c r="H346" s="11"/>
      <c r="I346" s="11"/>
      <c r="J346" s="167"/>
      <c r="K346" s="11"/>
      <c r="L346" s="11"/>
    </row>
    <row r="347" spans="3:12" ht="14.25" customHeight="1">
      <c r="C347" s="21"/>
      <c r="D347" s="11"/>
      <c r="E347" s="11"/>
      <c r="F347" s="11"/>
      <c r="G347" s="11"/>
      <c r="H347" s="11"/>
      <c r="I347" s="11"/>
      <c r="J347" s="167"/>
      <c r="K347" s="11"/>
      <c r="L347" s="11"/>
    </row>
    <row r="348" spans="3:12" ht="14.25" customHeight="1">
      <c r="C348" s="21"/>
      <c r="D348" s="11"/>
      <c r="E348" s="11"/>
      <c r="F348" s="11"/>
      <c r="G348" s="11"/>
      <c r="H348" s="11"/>
      <c r="I348" s="11"/>
      <c r="J348" s="167"/>
      <c r="K348" s="11"/>
      <c r="L348" s="11"/>
    </row>
    <row r="349" spans="3:12" ht="14.25" customHeight="1">
      <c r="C349" s="21"/>
      <c r="D349" s="11"/>
      <c r="E349" s="11"/>
      <c r="F349" s="11"/>
      <c r="G349" s="11"/>
      <c r="H349" s="11"/>
      <c r="I349" s="11"/>
      <c r="J349" s="167"/>
      <c r="K349" s="11"/>
      <c r="L349" s="11"/>
    </row>
    <row r="350" spans="3:12" ht="14.25" customHeight="1">
      <c r="C350" s="21"/>
      <c r="D350" s="11"/>
      <c r="E350" s="11"/>
      <c r="F350" s="11"/>
      <c r="G350" s="11"/>
      <c r="H350" s="11"/>
      <c r="I350" s="11"/>
      <c r="J350" s="167"/>
      <c r="K350" s="11"/>
      <c r="L350" s="11"/>
    </row>
    <row r="351" spans="3:12" ht="14.25" customHeight="1">
      <c r="C351" s="21"/>
      <c r="D351" s="11"/>
      <c r="E351" s="11"/>
      <c r="F351" s="11"/>
      <c r="G351" s="11"/>
      <c r="H351" s="11"/>
      <c r="I351" s="11"/>
      <c r="J351" s="167"/>
      <c r="K351" s="11"/>
      <c r="L351" s="11"/>
    </row>
    <row r="352" spans="3:12" ht="14.25" customHeight="1">
      <c r="C352" s="21"/>
      <c r="D352" s="11"/>
      <c r="E352" s="11"/>
      <c r="F352" s="11"/>
      <c r="G352" s="11"/>
      <c r="H352" s="11"/>
      <c r="I352" s="11"/>
      <c r="J352" s="167"/>
      <c r="K352" s="11"/>
      <c r="L352" s="11"/>
    </row>
    <row r="353" spans="3:11" ht="14.25" customHeight="1">
      <c r="C353" s="100"/>
      <c r="D353" s="11"/>
      <c r="E353" s="11"/>
      <c r="F353" s="11"/>
      <c r="G353" s="11"/>
      <c r="H353" s="11"/>
      <c r="I353" s="11"/>
      <c r="J353" s="11"/>
      <c r="K353" s="179"/>
    </row>
    <row r="354" spans="3:11" ht="14.25" customHeight="1">
      <c r="C354" s="21"/>
      <c r="D354" s="11"/>
      <c r="E354" s="11"/>
      <c r="F354" s="27"/>
      <c r="G354" s="16"/>
      <c r="H354" s="11"/>
      <c r="I354" s="11"/>
      <c r="J354" s="11"/>
      <c r="K354" s="11"/>
    </row>
    <row r="355" spans="3:11" ht="14.25" customHeight="1">
      <c r="C355" s="21"/>
      <c r="D355" s="11"/>
      <c r="E355" s="11"/>
      <c r="F355" s="27"/>
      <c r="G355" s="16"/>
      <c r="H355" s="11"/>
      <c r="I355" s="11"/>
      <c r="J355" s="11"/>
      <c r="K355" s="11"/>
    </row>
    <row r="356" spans="3:10" ht="14.25" customHeight="1">
      <c r="C356" s="100"/>
      <c r="D356" s="11"/>
      <c r="E356" s="11"/>
      <c r="F356" s="22"/>
      <c r="G356" s="16"/>
      <c r="H356" s="11"/>
      <c r="I356" s="11"/>
      <c r="J356" s="11"/>
    </row>
    <row r="357" spans="3:12" ht="14.25" customHeight="1">
      <c r="C357" s="21"/>
      <c r="D357" s="11"/>
      <c r="E357" s="11"/>
      <c r="F357" s="11"/>
      <c r="G357" s="11"/>
      <c r="H357" s="11"/>
      <c r="I357" s="11"/>
      <c r="J357" s="167"/>
      <c r="K357" s="11"/>
      <c r="L357" s="11"/>
    </row>
    <row r="358" spans="3:12" ht="14.25" customHeight="1">
      <c r="C358" s="21"/>
      <c r="D358" s="11"/>
      <c r="E358" s="11"/>
      <c r="F358" s="11"/>
      <c r="G358" s="11"/>
      <c r="H358" s="11"/>
      <c r="I358" s="11"/>
      <c r="J358" s="167"/>
      <c r="K358" s="11"/>
      <c r="L358" s="11"/>
    </row>
    <row r="359" spans="3:12" ht="14.25" customHeight="1">
      <c r="C359" s="128"/>
      <c r="D359" s="11"/>
      <c r="E359" s="11"/>
      <c r="F359" s="11"/>
      <c r="G359" s="11"/>
      <c r="H359" s="11"/>
      <c r="I359" s="11"/>
      <c r="J359" s="11"/>
      <c r="K359" s="11"/>
      <c r="L359" s="178"/>
    </row>
    <row r="360" spans="3:12" ht="14.25" customHeight="1">
      <c r="C360" s="21"/>
      <c r="D360" s="11"/>
      <c r="E360" s="11"/>
      <c r="F360" s="11"/>
      <c r="G360" s="11"/>
      <c r="H360" s="11"/>
      <c r="I360" s="11"/>
      <c r="J360" s="167"/>
      <c r="K360" s="11"/>
      <c r="L360" s="11"/>
    </row>
    <row r="361" spans="3:12" ht="14.25" customHeight="1">
      <c r="C361" s="21"/>
      <c r="D361" s="179"/>
      <c r="E361" s="11"/>
      <c r="F361" s="11"/>
      <c r="G361" s="11"/>
      <c r="H361" s="11"/>
      <c r="I361" s="11"/>
      <c r="J361" s="167"/>
      <c r="K361" s="11"/>
      <c r="L361" s="11"/>
    </row>
    <row r="362" spans="3:12" ht="14.25" customHeight="1">
      <c r="C362" s="21"/>
      <c r="D362" s="179"/>
      <c r="E362" s="11"/>
      <c r="F362" s="11"/>
      <c r="G362" s="11"/>
      <c r="H362" s="11"/>
      <c r="I362" s="11"/>
      <c r="J362" s="167"/>
      <c r="K362" s="11"/>
      <c r="L362" s="11"/>
    </row>
    <row r="363" spans="3:12" ht="14.25" customHeight="1">
      <c r="C363" s="11"/>
      <c r="D363" s="179"/>
      <c r="E363" s="11"/>
      <c r="F363" s="11"/>
      <c r="G363" s="11"/>
      <c r="H363" s="11"/>
      <c r="I363" s="11"/>
      <c r="J363" s="167"/>
      <c r="K363" s="11"/>
      <c r="L363" s="11"/>
    </row>
    <row r="364" spans="3:12" ht="14.25" customHeight="1">
      <c r="C364" s="11"/>
      <c r="D364" s="179"/>
      <c r="E364" s="11"/>
      <c r="F364" s="11"/>
      <c r="G364" s="11"/>
      <c r="H364" s="11"/>
      <c r="I364" s="11"/>
      <c r="J364" s="167"/>
      <c r="K364" s="11"/>
      <c r="L364" s="11"/>
    </row>
    <row r="365" spans="3:12" ht="14.25" customHeight="1">
      <c r="C365" s="11"/>
      <c r="D365" s="179"/>
      <c r="E365" s="11"/>
      <c r="F365" s="11"/>
      <c r="G365" s="11"/>
      <c r="H365" s="11"/>
      <c r="I365" s="11"/>
      <c r="J365" s="167"/>
      <c r="K365" s="11"/>
      <c r="L365" s="11"/>
    </row>
    <row r="366" spans="3:12" ht="14.25" customHeight="1">
      <c r="C366" s="11"/>
      <c r="D366" s="179"/>
      <c r="E366" s="11"/>
      <c r="F366" s="11"/>
      <c r="G366" s="11"/>
      <c r="H366" s="11"/>
      <c r="I366" s="11"/>
      <c r="J366" s="167"/>
      <c r="K366" s="11"/>
      <c r="L366" s="11"/>
    </row>
    <row r="367" spans="3:12" ht="14.25" customHeight="1">
      <c r="C367" s="11"/>
      <c r="D367" s="179"/>
      <c r="E367" s="11"/>
      <c r="F367" s="11"/>
      <c r="G367" s="11"/>
      <c r="H367" s="11"/>
      <c r="I367" s="11"/>
      <c r="J367" s="167"/>
      <c r="K367" s="11"/>
      <c r="L367" s="11"/>
    </row>
    <row r="368" spans="3:12" ht="14.25" customHeight="1">
      <c r="C368" s="11"/>
      <c r="D368" s="11"/>
      <c r="E368" s="11"/>
      <c r="F368" s="11"/>
      <c r="G368" s="11"/>
      <c r="H368" s="11"/>
      <c r="I368" s="11"/>
      <c r="J368" s="11"/>
      <c r="K368" s="11"/>
      <c r="L368" s="11"/>
    </row>
    <row r="369" spans="3:12" ht="14.25" customHeight="1">
      <c r="C369" s="11"/>
      <c r="D369" s="11"/>
      <c r="E369" s="11"/>
      <c r="F369" s="11"/>
      <c r="G369" s="11"/>
      <c r="H369" s="11"/>
      <c r="I369" s="11"/>
      <c r="J369" s="11"/>
      <c r="K369" s="11"/>
      <c r="L369" s="11"/>
    </row>
    <row r="370" spans="3:12" ht="14.25" customHeight="1">
      <c r="C370" s="11"/>
      <c r="D370" s="11"/>
      <c r="E370" s="11"/>
      <c r="F370" s="11"/>
      <c r="G370" s="11"/>
      <c r="H370" s="11"/>
      <c r="I370" s="11"/>
      <c r="J370" s="11"/>
      <c r="K370" s="11"/>
      <c r="L370" s="11"/>
    </row>
    <row r="371" spans="3:12" ht="14.25" customHeight="1">
      <c r="C371" s="11"/>
      <c r="D371" s="11"/>
      <c r="E371" s="11"/>
      <c r="F371" s="11"/>
      <c r="G371" s="11"/>
      <c r="H371" s="11"/>
      <c r="I371" s="11"/>
      <c r="J371" s="11"/>
      <c r="K371" s="11"/>
      <c r="L371" s="11"/>
    </row>
    <row r="372" spans="3:12" ht="14.25" customHeight="1">
      <c r="C372" s="11"/>
      <c r="D372" s="11"/>
      <c r="E372" s="11"/>
      <c r="F372" s="11"/>
      <c r="G372" s="11"/>
      <c r="H372" s="11"/>
      <c r="I372" s="11"/>
      <c r="J372" s="11"/>
      <c r="K372" s="11"/>
      <c r="L372" s="11"/>
    </row>
    <row r="373" spans="3:12" ht="14.25" customHeight="1">
      <c r="C373" s="21"/>
      <c r="D373" s="11"/>
      <c r="E373" s="11"/>
      <c r="F373" s="11"/>
      <c r="G373" s="11"/>
      <c r="H373" s="11"/>
      <c r="I373" s="11"/>
      <c r="J373" s="11"/>
      <c r="K373" s="11"/>
      <c r="L373" s="11"/>
    </row>
    <row r="374" spans="3:12" ht="14.25" customHeight="1">
      <c r="C374" s="11"/>
      <c r="D374" s="11"/>
      <c r="E374" s="11"/>
      <c r="F374" s="11"/>
      <c r="G374" s="11"/>
      <c r="H374" s="11"/>
      <c r="I374" s="11"/>
      <c r="J374" s="11"/>
      <c r="K374" s="11"/>
      <c r="L374" s="11"/>
    </row>
    <row r="375" spans="3:12" ht="14.25" customHeight="1">
      <c r="C375" s="11"/>
      <c r="D375" s="11"/>
      <c r="E375" s="11"/>
      <c r="F375" s="11"/>
      <c r="G375" s="11"/>
      <c r="H375" s="11"/>
      <c r="I375" s="11"/>
      <c r="J375" s="11"/>
      <c r="K375" s="11"/>
      <c r="L375" s="11"/>
    </row>
    <row r="376" spans="3:12" ht="14.25" customHeight="1">
      <c r="C376" s="11"/>
      <c r="D376" s="11"/>
      <c r="E376" s="11"/>
      <c r="F376" s="11"/>
      <c r="G376" s="11"/>
      <c r="H376" s="11"/>
      <c r="I376" s="11"/>
      <c r="J376" s="11"/>
      <c r="K376" s="11"/>
      <c r="L376" s="11"/>
    </row>
    <row r="377" spans="3:12" ht="14.25" customHeight="1">
      <c r="C377" s="11"/>
      <c r="D377" s="11"/>
      <c r="E377" s="11"/>
      <c r="F377" s="11"/>
      <c r="G377" s="11"/>
      <c r="H377" s="11"/>
      <c r="I377" s="11"/>
      <c r="J377" s="11"/>
      <c r="K377" s="11"/>
      <c r="L377" s="11"/>
    </row>
    <row r="378" spans="3:12" ht="14.25" customHeight="1">
      <c r="C378" s="11"/>
      <c r="D378" s="11"/>
      <c r="E378" s="11"/>
      <c r="F378" s="11"/>
      <c r="G378" s="11"/>
      <c r="H378" s="11"/>
      <c r="I378" s="11"/>
      <c r="J378" s="11"/>
      <c r="K378" s="11"/>
      <c r="L378" s="11"/>
    </row>
    <row r="379" spans="3:12" ht="14.25" customHeight="1">
      <c r="C379" s="11"/>
      <c r="D379" s="11"/>
      <c r="E379" s="11"/>
      <c r="F379" s="11"/>
      <c r="G379" s="11"/>
      <c r="H379" s="11"/>
      <c r="I379" s="11"/>
      <c r="J379" s="11"/>
      <c r="K379" s="11"/>
      <c r="L379" s="11"/>
    </row>
    <row r="380" spans="3:12" ht="14.25" customHeight="1">
      <c r="C380" s="11"/>
      <c r="D380" s="11"/>
      <c r="E380" s="11"/>
      <c r="F380" s="11"/>
      <c r="G380" s="11"/>
      <c r="H380" s="11"/>
      <c r="I380" s="11"/>
      <c r="J380" s="11"/>
      <c r="K380" s="11"/>
      <c r="L380" s="11"/>
    </row>
    <row r="381" spans="3:12" ht="14.25" customHeight="1">
      <c r="C381" s="11"/>
      <c r="D381" s="11"/>
      <c r="E381" s="11"/>
      <c r="F381" s="11"/>
      <c r="G381" s="11"/>
      <c r="H381" s="11"/>
      <c r="I381" s="11"/>
      <c r="J381" s="11"/>
      <c r="K381" s="11"/>
      <c r="L381" s="11"/>
    </row>
    <row r="382" spans="3:12" ht="14.25" customHeight="1">
      <c r="C382" s="11"/>
      <c r="D382" s="11"/>
      <c r="E382" s="11"/>
      <c r="F382" s="11"/>
      <c r="G382" s="11"/>
      <c r="H382" s="11"/>
      <c r="I382" s="11"/>
      <c r="J382" s="11"/>
      <c r="K382" s="11"/>
      <c r="L382" s="11"/>
    </row>
    <row r="383" spans="3:12" ht="14.25" customHeight="1">
      <c r="C383" s="11"/>
      <c r="D383" s="11"/>
      <c r="E383" s="11"/>
      <c r="F383" s="11"/>
      <c r="G383" s="11"/>
      <c r="H383" s="11"/>
      <c r="I383" s="11"/>
      <c r="J383" s="11"/>
      <c r="K383" s="11"/>
      <c r="L383" s="11"/>
    </row>
    <row r="384" spans="3:12" ht="14.25" customHeight="1">
      <c r="C384" s="11"/>
      <c r="D384" s="11"/>
      <c r="E384" s="11"/>
      <c r="F384" s="11"/>
      <c r="G384" s="11"/>
      <c r="H384" s="11"/>
      <c r="I384" s="11"/>
      <c r="J384" s="11"/>
      <c r="K384" s="11"/>
      <c r="L384" s="11"/>
    </row>
    <row r="385" spans="3:12" ht="14.25" customHeight="1">
      <c r="C385" s="11"/>
      <c r="D385" s="11"/>
      <c r="E385" s="11"/>
      <c r="F385" s="11"/>
      <c r="G385" s="11"/>
      <c r="H385" s="11"/>
      <c r="I385" s="11"/>
      <c r="J385" s="11"/>
      <c r="K385" s="11"/>
      <c r="L385" s="11"/>
    </row>
    <row r="386" spans="3:12" ht="14.25" customHeight="1">
      <c r="C386" s="11"/>
      <c r="D386" s="11"/>
      <c r="E386" s="11"/>
      <c r="F386" s="11"/>
      <c r="G386" s="11"/>
      <c r="H386" s="11"/>
      <c r="I386" s="11"/>
      <c r="J386" s="11"/>
      <c r="K386" s="11"/>
      <c r="L386" s="11"/>
    </row>
    <row r="387" spans="3:12" ht="14.25" customHeight="1">
      <c r="C387" s="11"/>
      <c r="D387" s="11"/>
      <c r="E387" s="11"/>
      <c r="F387" s="11"/>
      <c r="G387" s="11"/>
      <c r="H387" s="11"/>
      <c r="I387" s="11"/>
      <c r="J387" s="11"/>
      <c r="K387" s="11"/>
      <c r="L387" s="11"/>
    </row>
    <row r="388" spans="3:12" ht="14.25" customHeight="1">
      <c r="C388" s="11"/>
      <c r="D388" s="11"/>
      <c r="E388" s="11"/>
      <c r="F388" s="11"/>
      <c r="G388" s="11"/>
      <c r="H388" s="11"/>
      <c r="I388" s="11"/>
      <c r="J388" s="11"/>
      <c r="K388" s="11"/>
      <c r="L388" s="11"/>
    </row>
    <row r="389" spans="3:12" ht="14.25" customHeight="1">
      <c r="C389" s="11"/>
      <c r="D389" s="11"/>
      <c r="E389" s="11"/>
      <c r="F389" s="11"/>
      <c r="G389" s="11"/>
      <c r="H389" s="11"/>
      <c r="I389" s="11"/>
      <c r="J389" s="11"/>
      <c r="K389" s="11"/>
      <c r="L389" s="11"/>
    </row>
    <row r="390" spans="3:12" ht="14.25" customHeight="1">
      <c r="C390" s="11"/>
      <c r="D390" s="11"/>
      <c r="E390" s="11"/>
      <c r="F390" s="11"/>
      <c r="G390" s="11"/>
      <c r="H390" s="11"/>
      <c r="I390" s="11"/>
      <c r="J390" s="11"/>
      <c r="K390" s="11"/>
      <c r="L390" s="11"/>
    </row>
    <row r="391" spans="3:12" ht="14.25" customHeight="1">
      <c r="C391" s="11"/>
      <c r="D391" s="11"/>
      <c r="E391" s="11"/>
      <c r="F391" s="11"/>
      <c r="G391" s="11"/>
      <c r="H391" s="11"/>
      <c r="I391" s="11"/>
      <c r="J391" s="11"/>
      <c r="K391" s="11"/>
      <c r="L391" s="11"/>
    </row>
    <row r="392" spans="3:12" ht="14.25" customHeight="1">
      <c r="C392" s="11"/>
      <c r="D392" s="11"/>
      <c r="E392" s="11"/>
      <c r="F392" s="11"/>
      <c r="G392" s="11"/>
      <c r="H392" s="11"/>
      <c r="I392" s="11"/>
      <c r="J392" s="11"/>
      <c r="K392" s="11"/>
      <c r="L392" s="11"/>
    </row>
    <row r="393" spans="3:12" ht="14.25" customHeight="1">
      <c r="C393" s="11"/>
      <c r="D393" s="11"/>
      <c r="E393" s="11"/>
      <c r="F393" s="11"/>
      <c r="G393" s="11"/>
      <c r="H393" s="11"/>
      <c r="I393" s="11"/>
      <c r="J393" s="11"/>
      <c r="K393" s="11"/>
      <c r="L393" s="11"/>
    </row>
    <row r="394" spans="3:12" ht="14.25" customHeight="1">
      <c r="C394" s="11"/>
      <c r="D394" s="11"/>
      <c r="E394" s="11"/>
      <c r="F394" s="11"/>
      <c r="G394" s="11"/>
      <c r="H394" s="11"/>
      <c r="I394" s="11"/>
      <c r="J394" s="11"/>
      <c r="K394" s="11"/>
      <c r="L394" s="11"/>
    </row>
    <row r="395" spans="3:12" ht="14.25" customHeight="1">
      <c r="C395" s="11"/>
      <c r="D395" s="11"/>
      <c r="E395" s="11"/>
      <c r="F395" s="11"/>
      <c r="G395" s="11"/>
      <c r="H395" s="11"/>
      <c r="I395" s="11"/>
      <c r="J395" s="11"/>
      <c r="K395" s="11"/>
      <c r="L395" s="11"/>
    </row>
    <row r="396" spans="3:12" ht="14.25" customHeight="1">
      <c r="C396" s="11"/>
      <c r="D396" s="11"/>
      <c r="E396" s="11"/>
      <c r="F396" s="11"/>
      <c r="G396" s="11"/>
      <c r="H396" s="11"/>
      <c r="I396" s="11"/>
      <c r="J396" s="11"/>
      <c r="K396" s="11"/>
      <c r="L396" s="11"/>
    </row>
    <row r="397" spans="3:12" ht="14.25" customHeight="1">
      <c r="C397" s="11"/>
      <c r="D397" s="11"/>
      <c r="E397" s="11"/>
      <c r="F397" s="11"/>
      <c r="G397" s="11"/>
      <c r="H397" s="11"/>
      <c r="I397" s="11"/>
      <c r="J397" s="11"/>
      <c r="K397" s="11"/>
      <c r="L397" s="11"/>
    </row>
    <row r="398" spans="3:12" ht="14.25" customHeight="1">
      <c r="C398" s="11"/>
      <c r="D398" s="11"/>
      <c r="E398" s="11"/>
      <c r="F398" s="11"/>
      <c r="G398" s="11"/>
      <c r="H398" s="11"/>
      <c r="I398" s="11"/>
      <c r="J398" s="11"/>
      <c r="K398" s="11"/>
      <c r="L398" s="11"/>
    </row>
    <row r="399" spans="3:12" ht="14.25" customHeight="1">
      <c r="C399" s="11"/>
      <c r="D399" s="11"/>
      <c r="E399" s="11"/>
      <c r="F399" s="11"/>
      <c r="G399" s="11"/>
      <c r="H399" s="11"/>
      <c r="I399" s="11"/>
      <c r="J399" s="11"/>
      <c r="K399" s="11"/>
      <c r="L399" s="11"/>
    </row>
    <row r="400" spans="3:12" ht="14.25" customHeight="1">
      <c r="C400" s="11"/>
      <c r="D400" s="11"/>
      <c r="E400" s="11"/>
      <c r="F400" s="11"/>
      <c r="G400" s="11"/>
      <c r="H400" s="11"/>
      <c r="I400" s="11"/>
      <c r="J400" s="11"/>
      <c r="K400" s="11"/>
      <c r="L400" s="11"/>
    </row>
    <row r="401" spans="3:12" ht="14.25" customHeight="1">
      <c r="C401" s="11"/>
      <c r="D401" s="11"/>
      <c r="E401" s="11"/>
      <c r="F401" s="11"/>
      <c r="G401" s="11"/>
      <c r="H401" s="11"/>
      <c r="I401" s="11"/>
      <c r="J401" s="11"/>
      <c r="K401" s="11"/>
      <c r="L401" s="11"/>
    </row>
    <row r="402" spans="3:12" ht="14.25" customHeight="1">
      <c r="C402" s="11"/>
      <c r="D402" s="11"/>
      <c r="E402" s="11"/>
      <c r="F402" s="11"/>
      <c r="G402" s="11"/>
      <c r="H402" s="11"/>
      <c r="I402" s="11"/>
      <c r="J402" s="11"/>
      <c r="K402" s="11"/>
      <c r="L402" s="11"/>
    </row>
    <row r="403" spans="3:12" ht="14.25" customHeight="1">
      <c r="C403" s="11"/>
      <c r="D403" s="11"/>
      <c r="E403" s="11"/>
      <c r="F403" s="11"/>
      <c r="G403" s="11"/>
      <c r="H403" s="11"/>
      <c r="I403" s="11"/>
      <c r="J403" s="11"/>
      <c r="K403" s="11"/>
      <c r="L403" s="11"/>
    </row>
    <row r="404" spans="3:12" ht="14.25" customHeight="1">
      <c r="C404" s="11"/>
      <c r="D404" s="11"/>
      <c r="E404" s="11"/>
      <c r="F404" s="11"/>
      <c r="G404" s="11"/>
      <c r="H404" s="11"/>
      <c r="I404" s="11"/>
      <c r="J404" s="11"/>
      <c r="K404" s="11"/>
      <c r="L404" s="11"/>
    </row>
    <row r="405" spans="3:12" ht="14.25" customHeight="1">
      <c r="C405" s="11"/>
      <c r="D405" s="11"/>
      <c r="E405" s="11"/>
      <c r="F405" s="11"/>
      <c r="G405" s="11"/>
      <c r="H405" s="11"/>
      <c r="I405" s="11"/>
      <c r="J405" s="11"/>
      <c r="K405" s="11"/>
      <c r="L405" s="11"/>
    </row>
    <row r="406" spans="3:12" ht="14.25" customHeight="1">
      <c r="C406" s="11"/>
      <c r="D406" s="11"/>
      <c r="E406" s="11"/>
      <c r="F406" s="11"/>
      <c r="G406" s="11"/>
      <c r="H406" s="11"/>
      <c r="I406" s="11"/>
      <c r="J406" s="11"/>
      <c r="K406" s="11"/>
      <c r="L406" s="11"/>
    </row>
    <row r="407" spans="3:12" ht="14.25" customHeight="1">
      <c r="C407" s="11"/>
      <c r="D407" s="11"/>
      <c r="E407" s="11"/>
      <c r="F407" s="11"/>
      <c r="G407" s="11"/>
      <c r="H407" s="11"/>
      <c r="I407" s="11"/>
      <c r="J407" s="11"/>
      <c r="K407" s="11"/>
      <c r="L407" s="11"/>
    </row>
    <row r="408" spans="3:12" ht="14.25" customHeight="1">
      <c r="C408" s="11"/>
      <c r="D408" s="11"/>
      <c r="E408" s="11"/>
      <c r="F408" s="11"/>
      <c r="G408" s="11"/>
      <c r="H408" s="11"/>
      <c r="I408" s="11"/>
      <c r="J408" s="11"/>
      <c r="K408" s="11"/>
      <c r="L408" s="11"/>
    </row>
    <row r="409" spans="3:12" ht="14.25" customHeight="1">
      <c r="C409" s="11"/>
      <c r="D409" s="11"/>
      <c r="E409" s="11"/>
      <c r="F409" s="11"/>
      <c r="G409" s="11"/>
      <c r="H409" s="11"/>
      <c r="I409" s="11"/>
      <c r="J409" s="11"/>
      <c r="K409" s="11"/>
      <c r="L409" s="11"/>
    </row>
    <row r="410" spans="3:12" ht="14.25" customHeight="1">
      <c r="C410" s="11"/>
      <c r="D410" s="11"/>
      <c r="E410" s="11"/>
      <c r="F410" s="11"/>
      <c r="G410" s="11"/>
      <c r="H410" s="11"/>
      <c r="I410" s="11"/>
      <c r="J410" s="11"/>
      <c r="K410" s="11"/>
      <c r="L410" s="11"/>
    </row>
    <row r="411" spans="3:12" ht="14.25" customHeight="1">
      <c r="C411" s="11"/>
      <c r="D411" s="11"/>
      <c r="E411" s="11"/>
      <c r="F411" s="11"/>
      <c r="G411" s="11"/>
      <c r="H411" s="11"/>
      <c r="I411" s="11"/>
      <c r="J411" s="11"/>
      <c r="K411" s="11"/>
      <c r="L411" s="11"/>
    </row>
    <row r="412" spans="3:12" ht="14.25" customHeight="1">
      <c r="C412" s="11"/>
      <c r="D412" s="11"/>
      <c r="E412" s="11"/>
      <c r="F412" s="11"/>
      <c r="G412" s="11"/>
      <c r="H412" s="11"/>
      <c r="I412" s="11"/>
      <c r="J412" s="11"/>
      <c r="K412" s="11"/>
      <c r="L412" s="11"/>
    </row>
    <row r="413" ht="14.25" customHeight="1">
      <c r="J413" s="11"/>
    </row>
    <row r="414" ht="14.25" customHeight="1">
      <c r="J414" s="11"/>
    </row>
  </sheetData>
  <sheetProtection/>
  <mergeCells count="151">
    <mergeCell ref="C195:L195"/>
    <mergeCell ref="I182:K182"/>
    <mergeCell ref="I113:K113"/>
    <mergeCell ref="C85:H85"/>
    <mergeCell ref="A298:L299"/>
    <mergeCell ref="A301:L303"/>
    <mergeCell ref="L85:L86"/>
    <mergeCell ref="C86:H86"/>
    <mergeCell ref="I88:K88"/>
    <mergeCell ref="E230:H230"/>
    <mergeCell ref="I230:K230"/>
    <mergeCell ref="I228:K228"/>
    <mergeCell ref="A305:L307"/>
    <mergeCell ref="I216:K216"/>
    <mergeCell ref="I281:K281"/>
    <mergeCell ref="A292:L292"/>
    <mergeCell ref="A294:L296"/>
    <mergeCell ref="C224:L224"/>
    <mergeCell ref="I227:K227"/>
    <mergeCell ref="C232:L232"/>
    <mergeCell ref="D78:H78"/>
    <mergeCell ref="D79:H79"/>
    <mergeCell ref="I72:K73"/>
    <mergeCell ref="L72:L73"/>
    <mergeCell ref="E117:H117"/>
    <mergeCell ref="I117:K117"/>
    <mergeCell ref="D76:H76"/>
    <mergeCell ref="D80:H80"/>
    <mergeCell ref="E115:G115"/>
    <mergeCell ref="C73:H73"/>
    <mergeCell ref="D81:H81"/>
    <mergeCell ref="D82:H82"/>
    <mergeCell ref="I85:K86"/>
    <mergeCell ref="C88:H88"/>
    <mergeCell ref="E114:G114"/>
    <mergeCell ref="I114:K114"/>
    <mergeCell ref="E90:K90"/>
    <mergeCell ref="E100:K100"/>
    <mergeCell ref="C108:L108"/>
    <mergeCell ref="E113:G113"/>
    <mergeCell ref="I193:K193"/>
    <mergeCell ref="I189:K189"/>
    <mergeCell ref="C120:L120"/>
    <mergeCell ref="I191:K191"/>
    <mergeCell ref="E193:H193"/>
    <mergeCell ref="C75:L75"/>
    <mergeCell ref="E130:H130"/>
    <mergeCell ref="I130:K130"/>
    <mergeCell ref="C132:L132"/>
    <mergeCell ref="I124:K124"/>
    <mergeCell ref="I61:K61"/>
    <mergeCell ref="C60:L60"/>
    <mergeCell ref="D61:H61"/>
    <mergeCell ref="A1:L2"/>
    <mergeCell ref="A8:F8"/>
    <mergeCell ref="A9:L9"/>
    <mergeCell ref="A10:B10"/>
    <mergeCell ref="D10:J10"/>
    <mergeCell ref="A11:B26"/>
    <mergeCell ref="K10:L10"/>
    <mergeCell ref="A27:A33"/>
    <mergeCell ref="B27:B33"/>
    <mergeCell ref="A34:B58"/>
    <mergeCell ref="C109:L109"/>
    <mergeCell ref="I123:K123"/>
    <mergeCell ref="E116:G116"/>
    <mergeCell ref="C119:L119"/>
    <mergeCell ref="I76:K76"/>
    <mergeCell ref="D77:H77"/>
    <mergeCell ref="C72:H72"/>
    <mergeCell ref="I125:K125"/>
    <mergeCell ref="I126:K126"/>
    <mergeCell ref="I135:K135"/>
    <mergeCell ref="E137:H137"/>
    <mergeCell ref="I137:K137"/>
    <mergeCell ref="C139:L139"/>
    <mergeCell ref="I142:K142"/>
    <mergeCell ref="E145:H145"/>
    <mergeCell ref="I145:K145"/>
    <mergeCell ref="C147:L147"/>
    <mergeCell ref="I150:K150"/>
    <mergeCell ref="E159:H159"/>
    <mergeCell ref="I159:K159"/>
    <mergeCell ref="C162:L162"/>
    <mergeCell ref="I151:K151"/>
    <mergeCell ref="I152:K152"/>
    <mergeCell ref="I153:K153"/>
    <mergeCell ref="I155:K155"/>
    <mergeCell ref="I154:K154"/>
    <mergeCell ref="I165:K165"/>
    <mergeCell ref="E168:H168"/>
    <mergeCell ref="I168:K168"/>
    <mergeCell ref="C170:L170"/>
    <mergeCell ref="I173:K173"/>
    <mergeCell ref="E176:H176"/>
    <mergeCell ref="C178:L178"/>
    <mergeCell ref="I181:K181"/>
    <mergeCell ref="I175:K175"/>
    <mergeCell ref="I174:K174"/>
    <mergeCell ref="I176:K176"/>
    <mergeCell ref="I198:K198"/>
    <mergeCell ref="I183:K183"/>
    <mergeCell ref="E183:H183"/>
    <mergeCell ref="C185:L185"/>
    <mergeCell ref="I188:K188"/>
    <mergeCell ref="I204:K204"/>
    <mergeCell ref="E206:H206"/>
    <mergeCell ref="I206:K206"/>
    <mergeCell ref="I199:K199"/>
    <mergeCell ref="I200:K200"/>
    <mergeCell ref="I201:K201"/>
    <mergeCell ref="C209:L209"/>
    <mergeCell ref="I213:K213"/>
    <mergeCell ref="I220:K220"/>
    <mergeCell ref="E222:H222"/>
    <mergeCell ref="I222:K222"/>
    <mergeCell ref="I214:K214"/>
    <mergeCell ref="C210:L210"/>
    <mergeCell ref="I218:K218"/>
    <mergeCell ref="I217:K217"/>
    <mergeCell ref="I215:K215"/>
    <mergeCell ref="I235:K235"/>
    <mergeCell ref="E237:H237"/>
    <mergeCell ref="I237:K237"/>
    <mergeCell ref="C239:L239"/>
    <mergeCell ref="I242:K242"/>
    <mergeCell ref="E249:H249"/>
    <mergeCell ref="I249:K249"/>
    <mergeCell ref="I243:K243"/>
    <mergeCell ref="C251:L251"/>
    <mergeCell ref="I254:K254"/>
    <mergeCell ref="E256:H256"/>
    <mergeCell ref="I256:K256"/>
    <mergeCell ref="C259:L259"/>
    <mergeCell ref="I262:K262"/>
    <mergeCell ref="E269:H269"/>
    <mergeCell ref="I269:K269"/>
    <mergeCell ref="I263:K263"/>
    <mergeCell ref="I264:K264"/>
    <mergeCell ref="I265:K265"/>
    <mergeCell ref="C271:L271"/>
    <mergeCell ref="C283:L283"/>
    <mergeCell ref="I286:K286"/>
    <mergeCell ref="E289:H289"/>
    <mergeCell ref="I289:K289"/>
    <mergeCell ref="I274:K274"/>
    <mergeCell ref="I280:K280"/>
    <mergeCell ref="E281:H281"/>
    <mergeCell ref="I275:K275"/>
    <mergeCell ref="I277:K277"/>
    <mergeCell ref="I276:K276"/>
  </mergeCells>
  <printOptions horizontalCentered="1"/>
  <pageMargins left="0.1968503937007874" right="0.1968503937007874" top="0.7874015748031497" bottom="0.7874015748031497" header="0.5118110236220472" footer="0.31496062992125984"/>
  <pageSetup horizontalDpi="240" verticalDpi="240" orientation="portrait" scale="70" r:id="rId1"/>
  <headerFooter alignWithMargins="0">
    <oddHeader>&amp;C&amp;"Arial,Negrito"&amp;11Setcesp - Sindicato das Empresas de Transportes de Carga de São Paulo e Região</oddHeader>
    <oddFooter>&amp;CDepartamento de Economia e Estatística</oddFooter>
  </headerFooter>
  <rowBreaks count="5" manualBreakCount="5">
    <brk id="58" max="11" man="1"/>
    <brk id="107" max="11" man="1"/>
    <brk id="161" max="11" man="1"/>
    <brk id="208" max="11" man="1"/>
    <brk id="258" max="11" man="1"/>
  </rowBreaks>
  <ignoredErrors>
    <ignoredError sqref="L12" formulaRange="1"/>
  </ignoredErrors>
</worksheet>
</file>

<file path=xl/worksheets/sheet2.xml><?xml version="1.0" encoding="utf-8"?>
<worksheet xmlns="http://schemas.openxmlformats.org/spreadsheetml/2006/main" xmlns:r="http://schemas.openxmlformats.org/officeDocument/2006/relationships">
  <dimension ref="A1:Q299"/>
  <sheetViews>
    <sheetView showGridLines="0" zoomScalePageLayoutView="0" workbookViewId="0" topLeftCell="A1">
      <selection activeCell="L15" sqref="L15"/>
    </sheetView>
  </sheetViews>
  <sheetFormatPr defaultColWidth="8.57421875" defaultRowHeight="14.25" customHeight="1"/>
  <cols>
    <col min="1" max="2" width="3.28125" style="51" customWidth="1"/>
    <col min="3" max="4" width="8.7109375" style="51" customWidth="1"/>
    <col min="5" max="5" width="7.7109375" style="51" customWidth="1"/>
    <col min="6" max="6" width="10.57421875" style="51" customWidth="1"/>
    <col min="7" max="7" width="19.140625" style="51" customWidth="1"/>
    <col min="8" max="8" width="8.00390625" style="51" customWidth="1"/>
    <col min="9" max="9" width="9.00390625" style="51" customWidth="1"/>
    <col min="10" max="10" width="12.8515625" style="51" customWidth="1"/>
    <col min="11" max="11" width="23.421875" style="51" customWidth="1"/>
    <col min="12" max="12" width="25.00390625" style="51" customWidth="1"/>
    <col min="13" max="13" width="12.140625" style="51" hidden="1" customWidth="1"/>
    <col min="14" max="14" width="10.57421875" style="51" hidden="1" customWidth="1"/>
    <col min="15" max="22" width="8.57421875" style="51" customWidth="1"/>
    <col min="23" max="23" width="9.57421875" style="51" customWidth="1"/>
    <col min="24" max="16384" width="8.57421875" style="51" customWidth="1"/>
  </cols>
  <sheetData>
    <row r="1" spans="1:12" ht="14.25" customHeight="1">
      <c r="A1" s="326" t="s">
        <v>368</v>
      </c>
      <c r="B1" s="326"/>
      <c r="C1" s="326"/>
      <c r="D1" s="326"/>
      <c r="E1" s="326"/>
      <c r="F1" s="326"/>
      <c r="G1" s="326"/>
      <c r="H1" s="326"/>
      <c r="I1" s="326"/>
      <c r="J1" s="326"/>
      <c r="K1" s="326"/>
      <c r="L1" s="326"/>
    </row>
    <row r="2" spans="1:12" ht="14.25" customHeight="1">
      <c r="A2" s="326"/>
      <c r="B2" s="326"/>
      <c r="C2" s="326"/>
      <c r="D2" s="326"/>
      <c r="E2" s="326"/>
      <c r="F2" s="326"/>
      <c r="G2" s="326"/>
      <c r="H2" s="326"/>
      <c r="I2" s="326"/>
      <c r="J2" s="326"/>
      <c r="K2" s="326"/>
      <c r="L2" s="326"/>
    </row>
    <row r="3" ht="14.25" customHeight="1" thickBot="1"/>
    <row r="4" spans="6:12" ht="15" customHeight="1" thickBot="1">
      <c r="F4" s="1" t="s">
        <v>33</v>
      </c>
      <c r="G4" s="2"/>
      <c r="H4" s="3"/>
      <c r="I4" s="53"/>
      <c r="J4" s="4"/>
      <c r="K4" s="5" t="s">
        <v>512</v>
      </c>
      <c r="L4" s="6"/>
    </row>
    <row r="5" spans="6:12" ht="15" customHeight="1" thickBot="1">
      <c r="F5" s="28" t="s">
        <v>34</v>
      </c>
      <c r="G5" s="4"/>
      <c r="H5" s="29"/>
      <c r="I5" s="53"/>
      <c r="J5" s="7"/>
      <c r="K5" s="8">
        <v>1500</v>
      </c>
      <c r="L5" s="6"/>
    </row>
    <row r="6" spans="6:12" ht="15" customHeight="1" thickBot="1">
      <c r="F6" s="54" t="s">
        <v>35</v>
      </c>
      <c r="G6" s="55"/>
      <c r="H6" s="56"/>
      <c r="I6" s="53"/>
      <c r="J6" s="57"/>
      <c r="K6" s="58" t="s">
        <v>553</v>
      </c>
      <c r="L6" s="59"/>
    </row>
    <row r="7" spans="6:12" ht="12.75" customHeight="1">
      <c r="F7" s="62"/>
      <c r="G7" s="62"/>
      <c r="H7" s="62"/>
      <c r="I7" s="59"/>
      <c r="J7" s="59"/>
      <c r="K7" s="59"/>
      <c r="L7" s="59"/>
    </row>
    <row r="8" spans="1:12" s="64" customFormat="1" ht="13.5" customHeight="1" thickBot="1">
      <c r="A8" s="327" t="s">
        <v>36</v>
      </c>
      <c r="B8" s="327"/>
      <c r="C8" s="327"/>
      <c r="D8" s="327"/>
      <c r="E8" s="327"/>
      <c r="F8" s="327"/>
      <c r="G8" s="327"/>
      <c r="H8" s="327"/>
      <c r="I8" s="327"/>
      <c r="J8" s="327"/>
      <c r="K8" s="327"/>
      <c r="L8" s="327"/>
    </row>
    <row r="9" spans="1:12" s="66" customFormat="1" ht="21" customHeight="1" thickBot="1">
      <c r="A9" s="328"/>
      <c r="B9" s="329"/>
      <c r="C9" s="65" t="s">
        <v>37</v>
      </c>
      <c r="D9" s="330" t="s">
        <v>38</v>
      </c>
      <c r="E9" s="331"/>
      <c r="F9" s="331"/>
      <c r="G9" s="331"/>
      <c r="H9" s="331"/>
      <c r="I9" s="331"/>
      <c r="J9" s="332"/>
      <c r="K9" s="331" t="s">
        <v>39</v>
      </c>
      <c r="L9" s="332"/>
    </row>
    <row r="10" spans="1:14" ht="18.75" customHeight="1" thickBot="1">
      <c r="A10" s="442" t="s">
        <v>132</v>
      </c>
      <c r="B10" s="443"/>
      <c r="C10" s="9">
        <v>1</v>
      </c>
      <c r="D10" s="45" t="s">
        <v>40</v>
      </c>
      <c r="E10" s="46"/>
      <c r="F10" s="46"/>
      <c r="G10" s="46"/>
      <c r="H10" s="46"/>
      <c r="I10" s="67"/>
      <c r="J10" s="67"/>
      <c r="K10" s="68" t="s">
        <v>160</v>
      </c>
      <c r="L10" s="317">
        <v>43826</v>
      </c>
      <c r="M10" s="44">
        <v>40500</v>
      </c>
      <c r="N10" s="198">
        <f>L10/M10-1</f>
        <v>0.08212345679012345</v>
      </c>
    </row>
    <row r="11" spans="1:14" ht="18.75" customHeight="1" thickBot="1">
      <c r="A11" s="444"/>
      <c r="B11" s="445"/>
      <c r="C11" s="9">
        <v>2</v>
      </c>
      <c r="D11" s="47" t="s">
        <v>41</v>
      </c>
      <c r="E11" s="48"/>
      <c r="F11" s="48"/>
      <c r="G11" s="48"/>
      <c r="H11" s="48"/>
      <c r="I11" s="67"/>
      <c r="J11" s="67"/>
      <c r="K11" s="70" t="s">
        <v>160</v>
      </c>
      <c r="L11" s="290">
        <v>435</v>
      </c>
      <c r="N11" s="198" t="e">
        <f>L11/M11-1</f>
        <v>#DIV/0!</v>
      </c>
    </row>
    <row r="12" spans="1:16" ht="18.75" customHeight="1" thickBot="1">
      <c r="A12" s="444"/>
      <c r="B12" s="445"/>
      <c r="C12" s="9">
        <v>3</v>
      </c>
      <c r="D12" s="47" t="s">
        <v>462</v>
      </c>
      <c r="E12" s="48"/>
      <c r="F12" s="48"/>
      <c r="G12" s="48"/>
      <c r="H12" s="48"/>
      <c r="I12" s="67"/>
      <c r="J12" s="67"/>
      <c r="K12" s="70" t="s">
        <v>160</v>
      </c>
      <c r="L12" s="291">
        <v>435</v>
      </c>
      <c r="M12" s="44">
        <v>197.2</v>
      </c>
      <c r="N12" s="198">
        <f>L12/M12-1</f>
        <v>1.2058823529411766</v>
      </c>
      <c r="O12" s="257"/>
      <c r="P12" s="257"/>
    </row>
    <row r="13" spans="1:14" ht="18.75" customHeight="1" thickBot="1">
      <c r="A13" s="444"/>
      <c r="B13" s="445"/>
      <c r="C13" s="9">
        <v>4</v>
      </c>
      <c r="D13" s="49" t="s">
        <v>44</v>
      </c>
      <c r="E13" s="50"/>
      <c r="F13" s="50"/>
      <c r="G13" s="50"/>
      <c r="H13" s="50"/>
      <c r="I13" s="67"/>
      <c r="J13" s="67"/>
      <c r="K13" s="70" t="s">
        <v>160</v>
      </c>
      <c r="L13" s="291">
        <v>0</v>
      </c>
      <c r="M13" s="44">
        <v>21</v>
      </c>
      <c r="N13" s="198">
        <f aca="true" t="shared" si="0" ref="N13:N20">L13/M13-1</f>
        <v>-1</v>
      </c>
    </row>
    <row r="14" spans="1:14" ht="18.75" customHeight="1" thickBot="1">
      <c r="A14" s="444"/>
      <c r="B14" s="445"/>
      <c r="C14" s="9">
        <v>5</v>
      </c>
      <c r="D14" s="49" t="s">
        <v>45</v>
      </c>
      <c r="E14" s="50"/>
      <c r="F14" s="50"/>
      <c r="G14" s="50"/>
      <c r="H14" s="50"/>
      <c r="I14" s="67"/>
      <c r="J14" s="67"/>
      <c r="K14" s="70" t="s">
        <v>160</v>
      </c>
      <c r="L14" s="323">
        <v>5.66</v>
      </c>
      <c r="M14" s="184">
        <v>2.41</v>
      </c>
      <c r="N14" s="198">
        <f t="shared" si="0"/>
        <v>1.3485477178423237</v>
      </c>
    </row>
    <row r="15" spans="1:14" ht="18.75" customHeight="1" thickBot="1">
      <c r="A15" s="444"/>
      <c r="B15" s="445"/>
      <c r="C15" s="9">
        <v>6</v>
      </c>
      <c r="D15" s="49" t="s">
        <v>46</v>
      </c>
      <c r="E15" s="50"/>
      <c r="F15" s="50"/>
      <c r="G15" s="50"/>
      <c r="H15" s="50"/>
      <c r="I15" s="67"/>
      <c r="J15" s="67"/>
      <c r="K15" s="70" t="s">
        <v>160</v>
      </c>
      <c r="L15" s="324">
        <v>26.08</v>
      </c>
      <c r="M15" s="44">
        <v>6.75</v>
      </c>
      <c r="N15" s="198">
        <f t="shared" si="0"/>
        <v>2.8637037037037034</v>
      </c>
    </row>
    <row r="16" spans="1:14" ht="18.75" customHeight="1" thickBot="1">
      <c r="A16" s="444"/>
      <c r="B16" s="445"/>
      <c r="C16" s="9">
        <v>7</v>
      </c>
      <c r="D16" s="49" t="s">
        <v>47</v>
      </c>
      <c r="E16" s="50"/>
      <c r="F16" s="50"/>
      <c r="G16" s="50"/>
      <c r="H16" s="50"/>
      <c r="I16" s="67"/>
      <c r="J16" s="67"/>
      <c r="K16" s="70" t="s">
        <v>160</v>
      </c>
      <c r="L16" s="324">
        <v>35.12</v>
      </c>
      <c r="M16" s="44">
        <v>10.45</v>
      </c>
      <c r="N16" s="198">
        <f t="shared" si="0"/>
        <v>2.3607655502392344</v>
      </c>
    </row>
    <row r="17" spans="1:14" ht="18.75" customHeight="1" thickBot="1">
      <c r="A17" s="446"/>
      <c r="B17" s="447"/>
      <c r="C17" s="9">
        <v>8</v>
      </c>
      <c r="D17" s="49" t="s">
        <v>48</v>
      </c>
      <c r="E17" s="50"/>
      <c r="F17" s="50"/>
      <c r="G17" s="50"/>
      <c r="H17" s="50"/>
      <c r="I17" s="67"/>
      <c r="J17" s="67"/>
      <c r="K17" s="70" t="s">
        <v>160</v>
      </c>
      <c r="L17" s="291">
        <v>65</v>
      </c>
      <c r="M17" s="44">
        <v>37</v>
      </c>
      <c r="N17" s="198">
        <f t="shared" si="0"/>
        <v>0.7567567567567568</v>
      </c>
    </row>
    <row r="18" spans="1:14" ht="21.75" customHeight="1" thickBot="1">
      <c r="A18" s="448" t="s">
        <v>427</v>
      </c>
      <c r="B18" s="449"/>
      <c r="C18" s="9">
        <v>9</v>
      </c>
      <c r="D18" s="49" t="s">
        <v>51</v>
      </c>
      <c r="E18" s="50"/>
      <c r="F18" s="50"/>
      <c r="G18" s="50"/>
      <c r="H18" s="50"/>
      <c r="I18" s="67"/>
      <c r="J18" s="67"/>
      <c r="K18" s="70" t="s">
        <v>160</v>
      </c>
      <c r="L18" s="291">
        <v>0</v>
      </c>
      <c r="N18" s="198" t="e">
        <f t="shared" si="0"/>
        <v>#DIV/0!</v>
      </c>
    </row>
    <row r="19" spans="1:14" ht="20.25" customHeight="1" thickBot="1">
      <c r="A19" s="450"/>
      <c r="B19" s="451"/>
      <c r="C19" s="9">
        <v>10</v>
      </c>
      <c r="D19" s="74" t="s">
        <v>52</v>
      </c>
      <c r="E19" s="75"/>
      <c r="F19" s="75"/>
      <c r="G19" s="75"/>
      <c r="H19" s="75"/>
      <c r="I19" s="67"/>
      <c r="J19" s="67"/>
      <c r="K19" s="70" t="s">
        <v>160</v>
      </c>
      <c r="L19" s="291">
        <v>144.46</v>
      </c>
      <c r="N19" s="198" t="e">
        <f t="shared" si="0"/>
        <v>#DIV/0!</v>
      </c>
    </row>
    <row r="20" spans="1:14" ht="22.5" customHeight="1" thickBot="1">
      <c r="A20" s="450"/>
      <c r="B20" s="451"/>
      <c r="C20" s="9">
        <v>11</v>
      </c>
      <c r="D20" s="49" t="s">
        <v>53</v>
      </c>
      <c r="E20" s="50"/>
      <c r="F20" s="50"/>
      <c r="G20" s="50"/>
      <c r="H20" s="50"/>
      <c r="I20" s="76"/>
      <c r="J20" s="76"/>
      <c r="K20" s="70" t="s">
        <v>160</v>
      </c>
      <c r="L20" s="292">
        <v>823.48</v>
      </c>
      <c r="M20" s="77">
        <v>569.24</v>
      </c>
      <c r="N20" s="198">
        <f t="shared" si="0"/>
        <v>0.44663059517953774</v>
      </c>
    </row>
    <row r="21" spans="1:14" ht="21" customHeight="1" thickBot="1">
      <c r="A21" s="450"/>
      <c r="B21" s="451"/>
      <c r="C21" s="9">
        <v>12</v>
      </c>
      <c r="D21" s="49" t="s">
        <v>54</v>
      </c>
      <c r="E21" s="50"/>
      <c r="F21" s="50"/>
      <c r="G21" s="50"/>
      <c r="H21" s="50"/>
      <c r="I21" s="67"/>
      <c r="J21" s="67"/>
      <c r="K21" s="70" t="s">
        <v>160</v>
      </c>
      <c r="L21" s="292">
        <v>2482.91</v>
      </c>
      <c r="M21" s="72"/>
      <c r="N21" s="198"/>
    </row>
    <row r="22" spans="1:14" ht="22.5" customHeight="1" thickBot="1">
      <c r="A22" s="452"/>
      <c r="B22" s="453"/>
      <c r="C22" s="9">
        <v>13</v>
      </c>
      <c r="D22" s="49" t="s">
        <v>55</v>
      </c>
      <c r="E22" s="50"/>
      <c r="F22" s="50"/>
      <c r="G22" s="50"/>
      <c r="H22" s="50"/>
      <c r="I22" s="67"/>
      <c r="J22" s="67"/>
      <c r="K22" s="70" t="s">
        <v>160</v>
      </c>
      <c r="L22" s="292">
        <f>(2991.11*5.83%)+2991.11</f>
        <v>3165.4917130000003</v>
      </c>
      <c r="M22" s="72"/>
      <c r="N22" s="198"/>
    </row>
    <row r="23" spans="1:14" ht="18.75" customHeight="1" thickBot="1">
      <c r="A23" s="442" t="s">
        <v>56</v>
      </c>
      <c r="B23" s="454"/>
      <c r="C23" s="9">
        <v>14</v>
      </c>
      <c r="D23" s="47" t="s">
        <v>57</v>
      </c>
      <c r="E23" s="48"/>
      <c r="F23" s="48"/>
      <c r="G23" s="48"/>
      <c r="H23" s="48"/>
      <c r="I23" s="76"/>
      <c r="J23" s="67"/>
      <c r="K23" s="70" t="s">
        <v>58</v>
      </c>
      <c r="L23" s="296">
        <v>5</v>
      </c>
      <c r="M23" s="72"/>
      <c r="N23" s="198"/>
    </row>
    <row r="24" spans="1:14" ht="18.75" customHeight="1" thickBot="1">
      <c r="A24" s="444"/>
      <c r="B24" s="455"/>
      <c r="C24" s="9">
        <v>15</v>
      </c>
      <c r="D24" s="47" t="s">
        <v>59</v>
      </c>
      <c r="E24" s="48"/>
      <c r="F24" s="48"/>
      <c r="G24" s="48"/>
      <c r="H24" s="48"/>
      <c r="I24" s="76"/>
      <c r="J24" s="67"/>
      <c r="K24" s="80" t="s">
        <v>60</v>
      </c>
      <c r="L24" s="296">
        <v>84</v>
      </c>
      <c r="N24" s="198"/>
    </row>
    <row r="25" spans="1:14" ht="18.75" customHeight="1" thickBot="1">
      <c r="A25" s="444"/>
      <c r="B25" s="455"/>
      <c r="C25" s="9">
        <v>16</v>
      </c>
      <c r="D25" s="49" t="s">
        <v>61</v>
      </c>
      <c r="E25" s="50"/>
      <c r="F25" s="50"/>
      <c r="G25" s="50"/>
      <c r="H25" s="50"/>
      <c r="I25" s="67"/>
      <c r="J25" s="67"/>
      <c r="K25" s="82" t="s">
        <v>29</v>
      </c>
      <c r="L25" s="294">
        <v>35.5</v>
      </c>
      <c r="N25" s="198"/>
    </row>
    <row r="26" spans="1:14" ht="18.75" customHeight="1" thickBot="1">
      <c r="A26" s="444"/>
      <c r="B26" s="455"/>
      <c r="C26" s="9">
        <v>17</v>
      </c>
      <c r="D26" s="49" t="s">
        <v>62</v>
      </c>
      <c r="E26" s="50"/>
      <c r="F26" s="50"/>
      <c r="G26" s="50"/>
      <c r="H26" s="50"/>
      <c r="I26" s="67"/>
      <c r="J26" s="67"/>
      <c r="K26" s="84" t="s">
        <v>161</v>
      </c>
      <c r="L26" s="295">
        <v>1500</v>
      </c>
      <c r="N26" s="198"/>
    </row>
    <row r="27" spans="1:14" ht="18.75" customHeight="1" thickBot="1">
      <c r="A27" s="444"/>
      <c r="B27" s="455"/>
      <c r="C27" s="9">
        <v>18</v>
      </c>
      <c r="D27" s="49" t="s">
        <v>63</v>
      </c>
      <c r="E27" s="50"/>
      <c r="F27" s="50"/>
      <c r="G27" s="50"/>
      <c r="H27" s="50"/>
      <c r="I27" s="67"/>
      <c r="J27" s="67"/>
      <c r="K27" s="82" t="s">
        <v>29</v>
      </c>
      <c r="L27" s="294">
        <v>20</v>
      </c>
      <c r="N27" s="198"/>
    </row>
    <row r="28" spans="1:14" ht="18.75" customHeight="1" thickBot="1">
      <c r="A28" s="444"/>
      <c r="B28" s="455"/>
      <c r="C28" s="9">
        <v>19</v>
      </c>
      <c r="D28" s="49" t="s">
        <v>64</v>
      </c>
      <c r="E28" s="50"/>
      <c r="F28" s="50"/>
      <c r="G28" s="50"/>
      <c r="H28" s="50"/>
      <c r="I28" s="67"/>
      <c r="J28" s="67"/>
      <c r="K28" s="84" t="s">
        <v>161</v>
      </c>
      <c r="L28" s="295">
        <v>70000</v>
      </c>
      <c r="N28" s="198"/>
    </row>
    <row r="29" spans="1:14" ht="18.75" customHeight="1" thickBot="1">
      <c r="A29" s="444"/>
      <c r="B29" s="455"/>
      <c r="C29" s="9">
        <v>20</v>
      </c>
      <c r="D29" s="49" t="s">
        <v>65</v>
      </c>
      <c r="E29" s="50"/>
      <c r="F29" s="50"/>
      <c r="G29" s="50"/>
      <c r="H29" s="50"/>
      <c r="I29" s="67"/>
      <c r="J29" s="67"/>
      <c r="K29" s="70" t="s">
        <v>161</v>
      </c>
      <c r="L29" s="295">
        <v>1500</v>
      </c>
      <c r="N29" s="198"/>
    </row>
    <row r="30" spans="1:14" ht="18.75" customHeight="1" thickBot="1">
      <c r="A30" s="444"/>
      <c r="B30" s="455"/>
      <c r="C30" s="9">
        <v>21</v>
      </c>
      <c r="D30" s="49" t="s">
        <v>66</v>
      </c>
      <c r="E30" s="50"/>
      <c r="F30" s="50"/>
      <c r="G30" s="50"/>
      <c r="H30" s="50"/>
      <c r="I30" s="67"/>
      <c r="J30" s="67"/>
      <c r="K30" s="84" t="s">
        <v>58</v>
      </c>
      <c r="L30" s="294">
        <v>6</v>
      </c>
      <c r="N30" s="198"/>
    </row>
    <row r="31" spans="1:14" ht="18.75" customHeight="1" thickBot="1">
      <c r="A31" s="444"/>
      <c r="B31" s="455"/>
      <c r="C31" s="9">
        <v>22</v>
      </c>
      <c r="D31" s="49" t="s">
        <v>67</v>
      </c>
      <c r="E31" s="50"/>
      <c r="F31" s="50"/>
      <c r="G31" s="50"/>
      <c r="H31" s="50"/>
      <c r="I31" s="67"/>
      <c r="J31" s="67"/>
      <c r="K31" s="84" t="s">
        <v>30</v>
      </c>
      <c r="L31" s="294">
        <v>8.5</v>
      </c>
      <c r="N31" s="198"/>
    </row>
    <row r="32" spans="1:14" ht="18.75" customHeight="1" thickBot="1">
      <c r="A32" s="444"/>
      <c r="B32" s="455"/>
      <c r="C32" s="9">
        <v>23</v>
      </c>
      <c r="D32" s="49" t="s">
        <v>68</v>
      </c>
      <c r="E32" s="50"/>
      <c r="F32" s="50"/>
      <c r="G32" s="50"/>
      <c r="H32" s="50"/>
      <c r="I32" s="67"/>
      <c r="J32" s="67"/>
      <c r="K32" s="84" t="s">
        <v>69</v>
      </c>
      <c r="L32" s="294">
        <v>3</v>
      </c>
      <c r="N32" s="198"/>
    </row>
    <row r="33" spans="1:14" ht="18.75" customHeight="1" thickBot="1">
      <c r="A33" s="444"/>
      <c r="B33" s="455"/>
      <c r="C33" s="9">
        <v>24</v>
      </c>
      <c r="D33" s="49" t="s">
        <v>70</v>
      </c>
      <c r="E33" s="50"/>
      <c r="F33" s="50"/>
      <c r="G33" s="50"/>
      <c r="H33" s="50"/>
      <c r="I33" s="67"/>
      <c r="J33" s="67"/>
      <c r="K33" s="84" t="s">
        <v>69</v>
      </c>
      <c r="L33" s="294">
        <v>2</v>
      </c>
      <c r="N33" s="198"/>
    </row>
    <row r="34" spans="1:14" ht="18.75" customHeight="1" thickBot="1">
      <c r="A34" s="444"/>
      <c r="B34" s="455"/>
      <c r="C34" s="9">
        <v>25</v>
      </c>
      <c r="D34" s="49" t="s">
        <v>71</v>
      </c>
      <c r="E34" s="50"/>
      <c r="F34" s="50"/>
      <c r="G34" s="50"/>
      <c r="H34" s="50"/>
      <c r="I34" s="67"/>
      <c r="J34" s="67"/>
      <c r="K34" s="84" t="s">
        <v>161</v>
      </c>
      <c r="L34" s="295">
        <v>3000</v>
      </c>
      <c r="N34" s="198"/>
    </row>
    <row r="35" spans="1:14" ht="18.75" customHeight="1" thickBot="1">
      <c r="A35" s="444"/>
      <c r="B35" s="455"/>
      <c r="C35" s="9">
        <v>26</v>
      </c>
      <c r="D35" s="49" t="s">
        <v>72</v>
      </c>
      <c r="E35" s="50"/>
      <c r="F35" s="50"/>
      <c r="G35" s="50"/>
      <c r="H35" s="50"/>
      <c r="I35" s="67"/>
      <c r="J35" s="67"/>
      <c r="K35" s="84" t="s">
        <v>161</v>
      </c>
      <c r="L35" s="295">
        <v>120000</v>
      </c>
      <c r="N35" s="198"/>
    </row>
    <row r="36" spans="1:14" ht="18.75" customHeight="1" thickBot="1">
      <c r="A36" s="444"/>
      <c r="B36" s="455"/>
      <c r="C36" s="9">
        <v>27</v>
      </c>
      <c r="D36" s="49" t="s">
        <v>73</v>
      </c>
      <c r="E36" s="50"/>
      <c r="F36" s="50"/>
      <c r="G36" s="50"/>
      <c r="H36" s="50"/>
      <c r="I36" s="67"/>
      <c r="J36" s="67"/>
      <c r="K36" s="84" t="s">
        <v>69</v>
      </c>
      <c r="L36" s="294">
        <v>2</v>
      </c>
      <c r="N36" s="198"/>
    </row>
    <row r="37" spans="1:14" ht="18.75" customHeight="1" thickBot="1">
      <c r="A37" s="444"/>
      <c r="B37" s="455"/>
      <c r="C37" s="9">
        <v>28</v>
      </c>
      <c r="D37" s="47" t="s">
        <v>74</v>
      </c>
      <c r="E37" s="48"/>
      <c r="F37" s="48"/>
      <c r="G37" s="48"/>
      <c r="H37" s="48"/>
      <c r="I37" s="67"/>
      <c r="J37" s="67"/>
      <c r="K37" s="82" t="s">
        <v>29</v>
      </c>
      <c r="L37" s="294">
        <v>1</v>
      </c>
      <c r="N37" s="198"/>
    </row>
    <row r="38" spans="1:14" ht="18.75" customHeight="1" thickBot="1">
      <c r="A38" s="444"/>
      <c r="B38" s="455"/>
      <c r="C38" s="9">
        <v>29</v>
      </c>
      <c r="D38" s="47" t="s">
        <v>75</v>
      </c>
      <c r="E38" s="48"/>
      <c r="F38" s="48"/>
      <c r="G38" s="48"/>
      <c r="H38" s="48"/>
      <c r="I38" s="67"/>
      <c r="J38" s="67"/>
      <c r="K38" s="82" t="s">
        <v>29</v>
      </c>
      <c r="L38" s="294">
        <v>12</v>
      </c>
      <c r="N38" s="198"/>
    </row>
    <row r="39" spans="1:14" ht="18.75" customHeight="1" thickBot="1">
      <c r="A39" s="444"/>
      <c r="B39" s="455"/>
      <c r="C39" s="9">
        <v>30</v>
      </c>
      <c r="D39" s="47" t="s">
        <v>164</v>
      </c>
      <c r="E39" s="48"/>
      <c r="F39" s="48"/>
      <c r="G39" s="48"/>
      <c r="H39" s="48"/>
      <c r="I39" s="67"/>
      <c r="J39" s="67"/>
      <c r="K39" s="82" t="s">
        <v>29</v>
      </c>
      <c r="L39" s="294">
        <v>1</v>
      </c>
      <c r="N39" s="198"/>
    </row>
    <row r="40" spans="1:14" ht="18.75" customHeight="1" thickBot="1">
      <c r="A40" s="444"/>
      <c r="B40" s="455"/>
      <c r="C40" s="9">
        <v>31</v>
      </c>
      <c r="D40" s="47" t="s">
        <v>32</v>
      </c>
      <c r="E40" s="48"/>
      <c r="F40" s="48"/>
      <c r="G40" s="48"/>
      <c r="H40" s="48"/>
      <c r="I40" s="67"/>
      <c r="J40" s="67"/>
      <c r="K40" s="82" t="s">
        <v>29</v>
      </c>
      <c r="L40" s="294">
        <v>12.16</v>
      </c>
      <c r="N40" s="198"/>
    </row>
    <row r="41" spans="1:14" ht="18.75" customHeight="1" thickBot="1">
      <c r="A41" s="444"/>
      <c r="B41" s="455"/>
      <c r="C41" s="9">
        <v>32</v>
      </c>
      <c r="D41" s="47" t="s">
        <v>76</v>
      </c>
      <c r="E41" s="48"/>
      <c r="F41" s="48"/>
      <c r="G41" s="48"/>
      <c r="H41" s="48"/>
      <c r="I41" s="67"/>
      <c r="J41" s="67"/>
      <c r="K41" s="70" t="s">
        <v>160</v>
      </c>
      <c r="L41" s="292">
        <v>60</v>
      </c>
      <c r="N41" s="198"/>
    </row>
    <row r="42" spans="1:14" ht="18.75" customHeight="1" thickBot="1">
      <c r="A42" s="444"/>
      <c r="B42" s="455"/>
      <c r="C42" s="9">
        <v>33</v>
      </c>
      <c r="D42" s="49" t="s">
        <v>77</v>
      </c>
      <c r="E42" s="50"/>
      <c r="F42" s="50"/>
      <c r="G42" s="50"/>
      <c r="H42" s="50"/>
      <c r="I42" s="67"/>
      <c r="J42" s="67"/>
      <c r="K42" s="82" t="s">
        <v>29</v>
      </c>
      <c r="L42" s="294">
        <v>7.38</v>
      </c>
      <c r="N42" s="198"/>
    </row>
    <row r="43" spans="1:14" ht="18.75" customHeight="1" thickBot="1">
      <c r="A43" s="446"/>
      <c r="B43" s="456"/>
      <c r="C43" s="9">
        <v>34</v>
      </c>
      <c r="D43" s="49" t="s">
        <v>78</v>
      </c>
      <c r="E43" s="50"/>
      <c r="F43" s="50"/>
      <c r="G43" s="50"/>
      <c r="H43" s="50"/>
      <c r="I43" s="67"/>
      <c r="J43" s="67"/>
      <c r="K43" s="70" t="s">
        <v>29</v>
      </c>
      <c r="L43" s="296">
        <v>107.47</v>
      </c>
      <c r="N43" s="198"/>
    </row>
    <row r="45" spans="3:12" ht="18.75" customHeight="1">
      <c r="C45" s="339" t="s">
        <v>79</v>
      </c>
      <c r="D45" s="339"/>
      <c r="E45" s="339"/>
      <c r="F45" s="339"/>
      <c r="G45" s="339"/>
      <c r="H45" s="339"/>
      <c r="I45" s="339"/>
      <c r="J45" s="339"/>
      <c r="K45" s="339"/>
      <c r="L45" s="339"/>
    </row>
    <row r="46" ht="14.25" customHeight="1" thickBot="1"/>
    <row r="47" spans="3:12" ht="25.5" customHeight="1" thickBot="1">
      <c r="C47" s="88"/>
      <c r="D47" s="340" t="s">
        <v>80</v>
      </c>
      <c r="E47" s="341"/>
      <c r="F47" s="341"/>
      <c r="G47" s="341"/>
      <c r="H47" s="342"/>
      <c r="I47" s="340" t="s">
        <v>81</v>
      </c>
      <c r="J47" s="343"/>
      <c r="K47" s="441"/>
      <c r="L47" s="89" t="s">
        <v>82</v>
      </c>
    </row>
    <row r="48" spans="3:12" ht="18.75" customHeight="1" thickBot="1">
      <c r="C48" s="10" t="s">
        <v>83</v>
      </c>
      <c r="D48" s="31" t="s">
        <v>84</v>
      </c>
      <c r="E48" s="32"/>
      <c r="F48" s="32"/>
      <c r="G48" s="32"/>
      <c r="H48" s="37"/>
      <c r="I48" s="418">
        <f>I79</f>
        <v>474.7816666666667</v>
      </c>
      <c r="J48" s="343"/>
      <c r="K48" s="441"/>
      <c r="L48" s="90">
        <f aca="true" t="shared" si="1" ref="L48:L53">I48/$I$68</f>
        <v>0.052430974485618786</v>
      </c>
    </row>
    <row r="49" spans="3:12" ht="18.75" customHeight="1" thickBot="1">
      <c r="C49" s="10" t="s">
        <v>85</v>
      </c>
      <c r="D49" s="31" t="s">
        <v>54</v>
      </c>
      <c r="E49" s="32"/>
      <c r="F49" s="32"/>
      <c r="G49" s="32"/>
      <c r="H49" s="37"/>
      <c r="I49" s="418">
        <f>I86</f>
        <v>5151.293377</v>
      </c>
      <c r="J49" s="343"/>
      <c r="K49" s="441"/>
      <c r="L49" s="90">
        <f t="shared" si="1"/>
        <v>0.5688663876043178</v>
      </c>
    </row>
    <row r="50" spans="3:12" ht="18.75" customHeight="1" thickBot="1">
      <c r="C50" s="10" t="s">
        <v>86</v>
      </c>
      <c r="D50" s="31" t="s">
        <v>55</v>
      </c>
      <c r="E50" s="32"/>
      <c r="F50" s="32"/>
      <c r="G50" s="32"/>
      <c r="H50" s="37"/>
      <c r="I50" s="418">
        <f>I94</f>
        <v>1094.5742761601834</v>
      </c>
      <c r="J50" s="343"/>
      <c r="K50" s="441"/>
      <c r="L50" s="90">
        <f t="shared" si="1"/>
        <v>0.1208757624296836</v>
      </c>
    </row>
    <row r="51" spans="3:12" ht="18.75" customHeight="1" thickBot="1">
      <c r="C51" s="10" t="s">
        <v>87</v>
      </c>
      <c r="D51" s="31" t="s">
        <v>89</v>
      </c>
      <c r="E51" s="32"/>
      <c r="F51" s="32"/>
      <c r="G51" s="32"/>
      <c r="H51" s="37"/>
      <c r="I51" s="418">
        <f>I105</f>
        <v>174.18666666666664</v>
      </c>
      <c r="J51" s="343"/>
      <c r="K51" s="441"/>
      <c r="L51" s="90">
        <f t="shared" si="1"/>
        <v>0.019235739955702408</v>
      </c>
    </row>
    <row r="52" spans="3:12" ht="18.75" customHeight="1" thickBot="1">
      <c r="C52" s="10" t="s">
        <v>88</v>
      </c>
      <c r="D52" s="31" t="s">
        <v>91</v>
      </c>
      <c r="E52" s="32"/>
      <c r="F52" s="32"/>
      <c r="G52" s="32"/>
      <c r="H52" s="37"/>
      <c r="I52" s="418">
        <f>I113</f>
        <v>80.66166666666668</v>
      </c>
      <c r="J52" s="343"/>
      <c r="K52" s="441"/>
      <c r="L52" s="90">
        <f t="shared" si="1"/>
        <v>0.00890760971597644</v>
      </c>
    </row>
    <row r="53" spans="3:12" ht="18.75" customHeight="1" thickBot="1">
      <c r="C53" s="10" t="s">
        <v>138</v>
      </c>
      <c r="D53" s="31" t="s">
        <v>92</v>
      </c>
      <c r="E53" s="32"/>
      <c r="F53" s="32"/>
      <c r="G53" s="32"/>
      <c r="H53" s="37"/>
      <c r="I53" s="418">
        <f>I123</f>
        <v>481.8783025066668</v>
      </c>
      <c r="J53" s="343"/>
      <c r="K53" s="441"/>
      <c r="L53" s="90">
        <f t="shared" si="1"/>
        <v>0.05321466846283802</v>
      </c>
    </row>
    <row r="54" spans="3:13" ht="16.5" customHeight="1" thickBot="1">
      <c r="C54" s="350" t="s">
        <v>93</v>
      </c>
      <c r="D54" s="351"/>
      <c r="E54" s="351"/>
      <c r="F54" s="351"/>
      <c r="G54" s="351"/>
      <c r="H54" s="352"/>
      <c r="I54" s="353">
        <f>SUM(I48:K53)</f>
        <v>7457.37595566685</v>
      </c>
      <c r="J54" s="457"/>
      <c r="K54" s="458"/>
      <c r="L54" s="362">
        <f>SUM(L48:L53)</f>
        <v>0.8235311426541372</v>
      </c>
      <c r="M54" s="11"/>
    </row>
    <row r="55" spans="3:13" ht="16.5" customHeight="1" thickBot="1">
      <c r="C55" s="363" t="s">
        <v>103</v>
      </c>
      <c r="D55" s="364"/>
      <c r="E55" s="364"/>
      <c r="F55" s="364"/>
      <c r="G55" s="364"/>
      <c r="H55" s="365"/>
      <c r="I55" s="459"/>
      <c r="J55" s="460"/>
      <c r="K55" s="461"/>
      <c r="L55" s="362"/>
      <c r="M55" s="11"/>
    </row>
    <row r="56" spans="3:13" ht="18.75" customHeight="1">
      <c r="C56" s="11"/>
      <c r="D56" s="11"/>
      <c r="E56" s="11"/>
      <c r="F56" s="11"/>
      <c r="G56" s="11"/>
      <c r="H56" s="11"/>
      <c r="I56" s="11"/>
      <c r="J56" s="91"/>
      <c r="K56" s="11"/>
      <c r="L56" s="11"/>
      <c r="M56" s="11"/>
    </row>
    <row r="57" spans="3:12" ht="18.75" customHeight="1">
      <c r="C57" s="339" t="s">
        <v>94</v>
      </c>
      <c r="D57" s="339"/>
      <c r="E57" s="339"/>
      <c r="F57" s="339"/>
      <c r="G57" s="339"/>
      <c r="H57" s="339"/>
      <c r="I57" s="339"/>
      <c r="J57" s="339"/>
      <c r="K57" s="339"/>
      <c r="L57" s="339"/>
    </row>
    <row r="58" spans="3:12" ht="18.75" customHeight="1" thickBot="1">
      <c r="C58" s="87"/>
      <c r="D58" s="87"/>
      <c r="E58" s="87"/>
      <c r="F58" s="87"/>
      <c r="G58" s="87"/>
      <c r="H58" s="87"/>
      <c r="I58" s="87"/>
      <c r="J58" s="87"/>
      <c r="K58" s="87"/>
      <c r="L58" s="87"/>
    </row>
    <row r="59" spans="3:12" ht="31.5" customHeight="1" thickBot="1">
      <c r="C59" s="88"/>
      <c r="D59" s="340" t="s">
        <v>95</v>
      </c>
      <c r="E59" s="341"/>
      <c r="F59" s="341"/>
      <c r="G59" s="341"/>
      <c r="H59" s="342"/>
      <c r="I59" s="340" t="s">
        <v>96</v>
      </c>
      <c r="J59" s="343"/>
      <c r="K59" s="441"/>
      <c r="L59" s="89" t="s">
        <v>82</v>
      </c>
    </row>
    <row r="60" spans="3:12" ht="18.75" customHeight="1" thickBot="1">
      <c r="C60" s="12" t="s">
        <v>83</v>
      </c>
      <c r="D60" s="359" t="s">
        <v>97</v>
      </c>
      <c r="E60" s="360"/>
      <c r="F60" s="360"/>
      <c r="G60" s="360"/>
      <c r="H60" s="361"/>
      <c r="I60" s="462">
        <f>I137</f>
        <v>0.27477333333333337</v>
      </c>
      <c r="J60" s="343"/>
      <c r="K60" s="441"/>
      <c r="L60" s="92">
        <f>(I60*$L$29)/$I$68</f>
        <v>0.04551555369800008</v>
      </c>
    </row>
    <row r="61" spans="3:12" ht="18.75" customHeight="1" thickBot="1">
      <c r="C61" s="12" t="s">
        <v>85</v>
      </c>
      <c r="D61" s="359" t="s">
        <v>98</v>
      </c>
      <c r="E61" s="360"/>
      <c r="F61" s="360"/>
      <c r="G61" s="360"/>
      <c r="H61" s="361"/>
      <c r="I61" s="462">
        <f>I144</f>
        <v>0.6658823529411765</v>
      </c>
      <c r="J61" s="343"/>
      <c r="K61" s="441"/>
      <c r="L61" s="92">
        <f>(I61*$L$29)/$I$68</f>
        <v>0.11030183906193501</v>
      </c>
    </row>
    <row r="62" spans="3:12" ht="18.75" customHeight="1" thickBot="1">
      <c r="C62" s="12" t="s">
        <v>86</v>
      </c>
      <c r="D62" s="359" t="s">
        <v>99</v>
      </c>
      <c r="E62" s="360"/>
      <c r="F62" s="360"/>
      <c r="G62" s="360"/>
      <c r="H62" s="361"/>
      <c r="I62" s="462">
        <f>I156</f>
        <v>0.044051999999999994</v>
      </c>
      <c r="J62" s="343"/>
      <c r="K62" s="441"/>
      <c r="L62" s="92">
        <f>(I62*$L$29)/$I$68</f>
        <v>0.007297109756542237</v>
      </c>
    </row>
    <row r="63" spans="3:12" ht="18.75" customHeight="1" thickBot="1">
      <c r="C63" s="12" t="s">
        <v>87</v>
      </c>
      <c r="D63" s="359" t="s">
        <v>100</v>
      </c>
      <c r="E63" s="360"/>
      <c r="F63" s="360"/>
      <c r="G63" s="360"/>
      <c r="H63" s="361"/>
      <c r="I63" s="463">
        <f>I164</f>
        <v>0.043333333333333335</v>
      </c>
      <c r="J63" s="343"/>
      <c r="K63" s="441"/>
      <c r="L63" s="92">
        <f>(I63*$L$29)/$I$68</f>
        <v>0.007178064320579399</v>
      </c>
    </row>
    <row r="64" spans="3:12" ht="18.75" customHeight="1" thickBot="1">
      <c r="C64" s="12" t="s">
        <v>88</v>
      </c>
      <c r="D64" s="359" t="s">
        <v>101</v>
      </c>
      <c r="E64" s="360"/>
      <c r="F64" s="360"/>
      <c r="G64" s="360"/>
      <c r="H64" s="361"/>
      <c r="I64" s="462">
        <f>I174</f>
        <v>0.03728571428571428</v>
      </c>
      <c r="J64" s="343"/>
      <c r="K64" s="441"/>
      <c r="L64" s="92">
        <f>(I64*$L$29)/$I$68</f>
        <v>0.006176290508806229</v>
      </c>
    </row>
    <row r="65" spans="3:13" ht="16.5" customHeight="1" thickBot="1">
      <c r="C65" s="366" t="s">
        <v>102</v>
      </c>
      <c r="D65" s="367"/>
      <c r="E65" s="367"/>
      <c r="F65" s="367"/>
      <c r="G65" s="367"/>
      <c r="H65" s="368"/>
      <c r="I65" s="369">
        <f>SUM(I60:K64)</f>
        <v>1.0653267338935577</v>
      </c>
      <c r="J65" s="354"/>
      <c r="K65" s="355"/>
      <c r="L65" s="380">
        <f>SUM(L60:L64)</f>
        <v>0.17646885734586296</v>
      </c>
      <c r="M65" s="11"/>
    </row>
    <row r="66" spans="3:13" ht="15.75" customHeight="1" thickBot="1">
      <c r="C66" s="363" t="s">
        <v>153</v>
      </c>
      <c r="D66" s="364"/>
      <c r="E66" s="364"/>
      <c r="F66" s="364"/>
      <c r="G66" s="364"/>
      <c r="H66" s="365"/>
      <c r="I66" s="356"/>
      <c r="J66" s="357"/>
      <c r="K66" s="358"/>
      <c r="L66" s="380"/>
      <c r="M66" s="11"/>
    </row>
    <row r="67" spans="3:13" ht="18.75" customHeight="1" thickBot="1">
      <c r="C67" s="13"/>
      <c r="D67" s="13"/>
      <c r="E67" s="13"/>
      <c r="F67" s="13"/>
      <c r="G67" s="13"/>
      <c r="H67" s="13"/>
      <c r="I67" s="14"/>
      <c r="J67" s="14"/>
      <c r="K67" s="14"/>
      <c r="L67" s="95"/>
      <c r="M67" s="11"/>
    </row>
    <row r="68" spans="3:13" ht="18.75" customHeight="1" thickBot="1">
      <c r="C68" s="381" t="s">
        <v>104</v>
      </c>
      <c r="D68" s="382"/>
      <c r="E68" s="382"/>
      <c r="F68" s="382"/>
      <c r="G68" s="382"/>
      <c r="H68" s="383"/>
      <c r="I68" s="384">
        <f>I54+(I65*$L$29)</f>
        <v>9055.366056507186</v>
      </c>
      <c r="J68" s="385"/>
      <c r="K68" s="386"/>
      <c r="L68" s="96">
        <f>L54+L65</f>
        <v>1.0000000000000002</v>
      </c>
      <c r="M68" s="11"/>
    </row>
    <row r="69" spans="3:13" ht="18.75" customHeight="1">
      <c r="C69" s="97"/>
      <c r="D69" s="97"/>
      <c r="E69" s="97"/>
      <c r="F69" s="97"/>
      <c r="G69" s="97"/>
      <c r="H69" s="97"/>
      <c r="I69" s="98"/>
      <c r="J69" s="98"/>
      <c r="K69" s="98"/>
      <c r="L69" s="99"/>
      <c r="M69" s="11"/>
    </row>
    <row r="70" spans="3:13" ht="14.25" customHeight="1">
      <c r="C70" s="370" t="s">
        <v>108</v>
      </c>
      <c r="D70" s="370"/>
      <c r="E70" s="370"/>
      <c r="F70" s="370"/>
      <c r="G70" s="370"/>
      <c r="H70" s="370"/>
      <c r="I70" s="370"/>
      <c r="J70" s="370"/>
      <c r="K70" s="370"/>
      <c r="L70" s="370"/>
      <c r="M70" s="11"/>
    </row>
    <row r="71" spans="3:13" ht="14.25" customHeight="1" thickBot="1">
      <c r="C71" s="41"/>
      <c r="D71" s="41"/>
      <c r="E71" s="41"/>
      <c r="F71" s="41"/>
      <c r="G71" s="41"/>
      <c r="H71" s="41"/>
      <c r="I71" s="41"/>
      <c r="J71" s="41"/>
      <c r="K71" s="41"/>
      <c r="L71" s="41"/>
      <c r="M71" s="11"/>
    </row>
    <row r="72" spans="3:12" s="100" customFormat="1" ht="14.25" customHeight="1" thickBot="1">
      <c r="C72" s="371" t="s">
        <v>150</v>
      </c>
      <c r="D72" s="372"/>
      <c r="E72" s="372"/>
      <c r="F72" s="372"/>
      <c r="G72" s="372"/>
      <c r="H72" s="372"/>
      <c r="I72" s="372"/>
      <c r="J72" s="372"/>
      <c r="K72" s="372"/>
      <c r="L72" s="373"/>
    </row>
    <row r="73" spans="3:12" s="104" customFormat="1" ht="14.25" customHeight="1">
      <c r="C73" s="101" t="s">
        <v>377</v>
      </c>
      <c r="D73" s="102"/>
      <c r="E73" s="102"/>
      <c r="F73" s="102"/>
      <c r="G73" s="102"/>
      <c r="H73" s="102"/>
      <c r="I73" s="102"/>
      <c r="J73" s="102"/>
      <c r="K73" s="102"/>
      <c r="L73" s="103"/>
    </row>
    <row r="74" spans="3:12" s="104" customFormat="1" ht="14.25" customHeight="1">
      <c r="C74" s="105"/>
      <c r="D74" s="17"/>
      <c r="E74" s="24"/>
      <c r="F74" s="24"/>
      <c r="G74" s="24"/>
      <c r="H74" s="24"/>
      <c r="I74" s="24"/>
      <c r="J74" s="17"/>
      <c r="K74" s="17"/>
      <c r="L74" s="106"/>
    </row>
    <row r="75" spans="3:12" s="104" customFormat="1" ht="14.25" customHeight="1" thickBot="1">
      <c r="C75" s="105"/>
      <c r="D75" s="17"/>
      <c r="E75" s="24"/>
      <c r="F75" s="24"/>
      <c r="G75" s="24"/>
      <c r="H75" s="17"/>
      <c r="I75" s="24"/>
      <c r="J75" s="17"/>
      <c r="K75" s="17"/>
      <c r="L75" s="187"/>
    </row>
    <row r="76" spans="3:12" s="104" customFormat="1" ht="14.25" customHeight="1" thickBot="1">
      <c r="C76" s="107"/>
      <c r="E76" s="374" t="s">
        <v>109</v>
      </c>
      <c r="F76" s="375"/>
      <c r="G76" s="376"/>
      <c r="H76" s="108" t="s">
        <v>110</v>
      </c>
      <c r="I76" s="377">
        <f>L10</f>
        <v>43826</v>
      </c>
      <c r="J76" s="378"/>
      <c r="K76" s="379"/>
      <c r="L76" s="106"/>
    </row>
    <row r="77" spans="3:12" s="100" customFormat="1" ht="14.25" customHeight="1" thickBot="1">
      <c r="C77" s="109"/>
      <c r="E77" s="374" t="s">
        <v>378</v>
      </c>
      <c r="F77" s="375"/>
      <c r="G77" s="376"/>
      <c r="H77" s="110" t="s">
        <v>111</v>
      </c>
      <c r="I77" s="111" t="s">
        <v>29</v>
      </c>
      <c r="J77" s="112"/>
      <c r="K77" s="113">
        <f>L37</f>
        <v>1</v>
      </c>
      <c r="L77" s="106"/>
    </row>
    <row r="78" spans="3:12" s="104" customFormat="1" ht="14.25" customHeight="1" thickBot="1">
      <c r="C78" s="107"/>
      <c r="E78" s="374" t="s">
        <v>379</v>
      </c>
      <c r="F78" s="375"/>
      <c r="G78" s="376"/>
      <c r="H78" s="114" t="s">
        <v>112</v>
      </c>
      <c r="I78" s="19" t="s">
        <v>29</v>
      </c>
      <c r="J78" s="115"/>
      <c r="K78" s="116">
        <f>L38</f>
        <v>12</v>
      </c>
      <c r="L78" s="106"/>
    </row>
    <row r="79" spans="3:12" s="100" customFormat="1" ht="14.25" customHeight="1" thickBot="1">
      <c r="C79" s="109"/>
      <c r="E79" s="387" t="s">
        <v>113</v>
      </c>
      <c r="F79" s="388"/>
      <c r="G79" s="388"/>
      <c r="H79" s="389"/>
      <c r="I79" s="466">
        <f>((I76*(K78/100))+(I76*(K77/100)))/12</f>
        <v>474.7816666666667</v>
      </c>
      <c r="J79" s="391"/>
      <c r="K79" s="467"/>
      <c r="L79" s="106"/>
    </row>
    <row r="80" spans="3:12" s="100" customFormat="1" ht="14.25" customHeight="1" thickBot="1">
      <c r="C80" s="117"/>
      <c r="D80" s="18"/>
      <c r="E80" s="18"/>
      <c r="F80" s="18"/>
      <c r="G80" s="18"/>
      <c r="H80" s="18"/>
      <c r="I80" s="18"/>
      <c r="J80" s="118"/>
      <c r="K80" s="118"/>
      <c r="L80" s="119"/>
    </row>
    <row r="81" spans="3:13" ht="14.25" customHeight="1" thickBot="1">
      <c r="C81" s="371" t="s">
        <v>148</v>
      </c>
      <c r="D81" s="372"/>
      <c r="E81" s="372"/>
      <c r="F81" s="372"/>
      <c r="G81" s="372"/>
      <c r="H81" s="372"/>
      <c r="I81" s="372"/>
      <c r="J81" s="372"/>
      <c r="K81" s="372"/>
      <c r="L81" s="373"/>
      <c r="M81" s="11"/>
    </row>
    <row r="82" spans="3:13" ht="14.25" customHeight="1">
      <c r="C82" s="105" t="s">
        <v>116</v>
      </c>
      <c r="D82" s="21"/>
      <c r="E82" s="21"/>
      <c r="F82" s="21"/>
      <c r="G82" s="21"/>
      <c r="H82" s="21"/>
      <c r="I82" s="21"/>
      <c r="J82" s="21"/>
      <c r="K82" s="21"/>
      <c r="L82" s="120"/>
      <c r="M82" s="11"/>
    </row>
    <row r="83" spans="3:13" ht="14.25" customHeight="1" thickBot="1">
      <c r="C83" s="105"/>
      <c r="D83" s="21"/>
      <c r="E83" s="21"/>
      <c r="F83" s="21"/>
      <c r="G83" s="21"/>
      <c r="H83" s="17"/>
      <c r="I83" s="21"/>
      <c r="J83" s="21"/>
      <c r="K83" s="21"/>
      <c r="L83" s="120"/>
      <c r="M83" s="11"/>
    </row>
    <row r="84" spans="3:13" ht="14.25" customHeight="1" thickBot="1">
      <c r="C84" s="109"/>
      <c r="D84" s="21"/>
      <c r="E84" s="19" t="s">
        <v>380</v>
      </c>
      <c r="F84" s="15"/>
      <c r="G84" s="15"/>
      <c r="H84" s="108" t="s">
        <v>117</v>
      </c>
      <c r="I84" s="464">
        <f>L21</f>
        <v>2482.91</v>
      </c>
      <c r="J84" s="394"/>
      <c r="K84" s="465"/>
      <c r="L84" s="120"/>
      <c r="M84" s="11"/>
    </row>
    <row r="85" spans="3:13" ht="14.25" customHeight="1" thickBot="1">
      <c r="C85" s="122"/>
      <c r="D85" s="40"/>
      <c r="E85" s="23" t="s">
        <v>381</v>
      </c>
      <c r="F85" s="24"/>
      <c r="G85" s="24"/>
      <c r="H85" s="110" t="s">
        <v>118</v>
      </c>
      <c r="I85" s="123" t="s">
        <v>29</v>
      </c>
      <c r="J85" s="124"/>
      <c r="K85" s="125">
        <f>L43</f>
        <v>107.47</v>
      </c>
      <c r="L85" s="126"/>
      <c r="M85" s="11"/>
    </row>
    <row r="86" spans="3:13" ht="14.25" customHeight="1" thickBot="1">
      <c r="C86" s="122"/>
      <c r="D86" s="40"/>
      <c r="E86" s="387" t="s">
        <v>107</v>
      </c>
      <c r="F86" s="388"/>
      <c r="G86" s="388"/>
      <c r="H86" s="389"/>
      <c r="I86" s="468">
        <f>I84*((K85/100)+1)</f>
        <v>5151.293377</v>
      </c>
      <c r="J86" s="409"/>
      <c r="K86" s="469"/>
      <c r="L86" s="126"/>
      <c r="M86" s="11"/>
    </row>
    <row r="87" spans="3:13" ht="14.25" customHeight="1" thickBot="1">
      <c r="C87" s="127"/>
      <c r="D87" s="128"/>
      <c r="E87" s="21"/>
      <c r="F87" s="21"/>
      <c r="G87" s="21"/>
      <c r="H87" s="21"/>
      <c r="I87" s="21"/>
      <c r="J87" s="129"/>
      <c r="K87" s="21"/>
      <c r="L87" s="120"/>
      <c r="M87" s="11"/>
    </row>
    <row r="88" spans="3:13" ht="14.25" customHeight="1" thickBot="1">
      <c r="C88" s="371" t="s">
        <v>149</v>
      </c>
      <c r="D88" s="372"/>
      <c r="E88" s="372"/>
      <c r="F88" s="372"/>
      <c r="G88" s="372"/>
      <c r="H88" s="372"/>
      <c r="I88" s="372"/>
      <c r="J88" s="372"/>
      <c r="K88" s="372"/>
      <c r="L88" s="373"/>
      <c r="M88" s="11"/>
    </row>
    <row r="89" spans="3:13" ht="14.25" customHeight="1">
      <c r="C89" s="105" t="s">
        <v>119</v>
      </c>
      <c r="D89" s="21"/>
      <c r="E89" s="21"/>
      <c r="F89" s="21"/>
      <c r="G89" s="21"/>
      <c r="H89" s="21"/>
      <c r="I89" s="21"/>
      <c r="J89" s="21"/>
      <c r="K89" s="21"/>
      <c r="L89" s="120"/>
      <c r="M89" s="11"/>
    </row>
    <row r="90" spans="3:13" ht="14.25" customHeight="1" thickBot="1">
      <c r="C90" s="107"/>
      <c r="D90" s="21"/>
      <c r="E90" s="21"/>
      <c r="F90" s="21"/>
      <c r="G90" s="21"/>
      <c r="H90" s="17"/>
      <c r="I90" s="21"/>
      <c r="J90" s="21"/>
      <c r="K90" s="21"/>
      <c r="L90" s="120"/>
      <c r="M90" s="11"/>
    </row>
    <row r="91" spans="3:13" ht="14.25" customHeight="1" thickBot="1">
      <c r="C91" s="109"/>
      <c r="D91" s="21"/>
      <c r="E91" s="19" t="s">
        <v>382</v>
      </c>
      <c r="F91" s="15"/>
      <c r="G91" s="15"/>
      <c r="H91" s="108" t="s">
        <v>117</v>
      </c>
      <c r="I91" s="464">
        <f>L22</f>
        <v>3165.4917130000003</v>
      </c>
      <c r="J91" s="394"/>
      <c r="K91" s="465"/>
      <c r="L91" s="120"/>
      <c r="M91" s="11"/>
    </row>
    <row r="92" spans="3:13" ht="14.25" customHeight="1" thickBot="1">
      <c r="C92" s="109"/>
      <c r="D92" s="21"/>
      <c r="E92" s="20" t="s">
        <v>383</v>
      </c>
      <c r="F92" s="18"/>
      <c r="G92" s="18"/>
      <c r="H92" s="154" t="s">
        <v>120</v>
      </c>
      <c r="I92" s="123" t="s">
        <v>420</v>
      </c>
      <c r="J92" s="133"/>
      <c r="K92" s="132">
        <f>L30</f>
        <v>6</v>
      </c>
      <c r="L92" s="120"/>
      <c r="M92" s="11"/>
    </row>
    <row r="93" spans="3:13" ht="14.25" customHeight="1" thickBot="1">
      <c r="C93" s="122"/>
      <c r="D93" s="40"/>
      <c r="E93" s="20" t="s">
        <v>381</v>
      </c>
      <c r="F93" s="18"/>
      <c r="G93" s="18"/>
      <c r="H93" s="131" t="s">
        <v>118</v>
      </c>
      <c r="I93" s="188" t="s">
        <v>29</v>
      </c>
      <c r="J93" s="189"/>
      <c r="K93" s="190">
        <f>L43</f>
        <v>107.47</v>
      </c>
      <c r="L93" s="126"/>
      <c r="M93" s="11"/>
    </row>
    <row r="94" spans="3:13" ht="14.25" customHeight="1" thickBot="1">
      <c r="C94" s="122"/>
      <c r="D94" s="40"/>
      <c r="E94" s="387" t="s">
        <v>107</v>
      </c>
      <c r="F94" s="388"/>
      <c r="G94" s="388"/>
      <c r="H94" s="389"/>
      <c r="I94" s="471">
        <f>(I91/K92)*((K93/100)+1)</f>
        <v>1094.5742761601834</v>
      </c>
      <c r="J94" s="406"/>
      <c r="K94" s="472"/>
      <c r="L94" s="126"/>
      <c r="M94" s="11"/>
    </row>
    <row r="95" spans="3:13" ht="14.25" customHeight="1" thickBot="1">
      <c r="C95" s="134"/>
      <c r="D95" s="135"/>
      <c r="E95" s="135"/>
      <c r="F95" s="135"/>
      <c r="G95" s="135"/>
      <c r="H95" s="135"/>
      <c r="I95" s="135"/>
      <c r="J95" s="135"/>
      <c r="K95" s="135"/>
      <c r="L95" s="136"/>
      <c r="M95" s="11"/>
    </row>
    <row r="96" spans="3:13" ht="14.25" customHeight="1" thickBot="1">
      <c r="C96" s="371" t="s">
        <v>152</v>
      </c>
      <c r="D96" s="372"/>
      <c r="E96" s="372"/>
      <c r="F96" s="372"/>
      <c r="G96" s="372"/>
      <c r="H96" s="372"/>
      <c r="I96" s="372"/>
      <c r="J96" s="372"/>
      <c r="K96" s="372"/>
      <c r="L96" s="373"/>
      <c r="M96" s="11"/>
    </row>
    <row r="97" spans="3:13" ht="14.25" customHeight="1">
      <c r="C97" s="105" t="s">
        <v>414</v>
      </c>
      <c r="D97" s="21"/>
      <c r="E97" s="21"/>
      <c r="F97" s="21"/>
      <c r="G97" s="21"/>
      <c r="H97" s="21"/>
      <c r="I97" s="21"/>
      <c r="J97" s="21"/>
      <c r="K97" s="21"/>
      <c r="L97" s="120"/>
      <c r="M97" s="11"/>
    </row>
    <row r="98" spans="3:13" ht="14.25" customHeight="1" thickBot="1">
      <c r="C98" s="107"/>
      <c r="D98" s="21"/>
      <c r="E98" s="21"/>
      <c r="F98" s="21"/>
      <c r="G98" s="21"/>
      <c r="H98" s="21"/>
      <c r="I98" s="21"/>
      <c r="J98" s="21"/>
      <c r="K98" s="21"/>
      <c r="L98" s="120"/>
      <c r="M98" s="11"/>
    </row>
    <row r="99" spans="3:13" ht="14.25" customHeight="1" thickBot="1">
      <c r="C99" s="107"/>
      <c r="D99" s="21"/>
      <c r="E99" s="19" t="s">
        <v>121</v>
      </c>
      <c r="F99" s="15"/>
      <c r="G99" s="15"/>
      <c r="H99" s="108" t="s">
        <v>110</v>
      </c>
      <c r="I99" s="393">
        <f>L10</f>
        <v>43826</v>
      </c>
      <c r="J99" s="411"/>
      <c r="K99" s="470"/>
      <c r="L99" s="191"/>
      <c r="M99" s="11"/>
    </row>
    <row r="100" spans="3:13" ht="14.25" customHeight="1" thickBot="1">
      <c r="C100" s="107"/>
      <c r="D100" s="21"/>
      <c r="E100" s="20" t="s">
        <v>122</v>
      </c>
      <c r="F100" s="18"/>
      <c r="G100" s="18"/>
      <c r="H100" s="131" t="s">
        <v>123</v>
      </c>
      <c r="I100" s="418">
        <f>L11</f>
        <v>435</v>
      </c>
      <c r="J100" s="419"/>
      <c r="K100" s="420"/>
      <c r="L100" s="191"/>
      <c r="M100" s="11"/>
    </row>
    <row r="101" spans="3:13" ht="14.25" customHeight="1" thickBot="1">
      <c r="C101" s="107"/>
      <c r="D101" s="21"/>
      <c r="E101" s="20" t="s">
        <v>124</v>
      </c>
      <c r="F101" s="18"/>
      <c r="G101" s="18"/>
      <c r="H101" s="131" t="s">
        <v>114</v>
      </c>
      <c r="I101" s="393">
        <f>L12</f>
        <v>435</v>
      </c>
      <c r="J101" s="421"/>
      <c r="K101" s="395"/>
      <c r="L101" s="191"/>
      <c r="M101" s="11"/>
    </row>
    <row r="102" spans="3:13" ht="14.25" customHeight="1" thickBot="1">
      <c r="C102" s="107"/>
      <c r="D102" s="21"/>
      <c r="E102" s="20" t="s">
        <v>384</v>
      </c>
      <c r="F102" s="18"/>
      <c r="G102" s="18"/>
      <c r="H102" s="131" t="s">
        <v>126</v>
      </c>
      <c r="I102" s="152" t="s">
        <v>420</v>
      </c>
      <c r="J102" s="121"/>
      <c r="K102" s="192">
        <f>L23</f>
        <v>5</v>
      </c>
      <c r="L102" s="191"/>
      <c r="M102" s="11"/>
    </row>
    <row r="103" spans="3:13" ht="14.25" customHeight="1" thickBot="1">
      <c r="C103" s="107"/>
      <c r="D103" s="40"/>
      <c r="E103" s="140" t="s">
        <v>385</v>
      </c>
      <c r="F103" s="15"/>
      <c r="G103" s="15"/>
      <c r="H103" s="114" t="s">
        <v>127</v>
      </c>
      <c r="I103" s="123" t="s">
        <v>60</v>
      </c>
      <c r="J103" s="181"/>
      <c r="K103" s="141">
        <f>L24</f>
        <v>84</v>
      </c>
      <c r="L103" s="193"/>
      <c r="M103" s="11"/>
    </row>
    <row r="104" spans="3:13" ht="14.25" customHeight="1" thickBot="1">
      <c r="C104" s="107"/>
      <c r="D104" s="21"/>
      <c r="E104" s="20" t="s">
        <v>386</v>
      </c>
      <c r="F104" s="18"/>
      <c r="G104" s="18"/>
      <c r="H104" s="131" t="s">
        <v>128</v>
      </c>
      <c r="I104" s="20" t="s">
        <v>29</v>
      </c>
      <c r="J104" s="156"/>
      <c r="K104" s="157">
        <f>L25</f>
        <v>35.5</v>
      </c>
      <c r="L104" s="191"/>
      <c r="M104" s="11"/>
    </row>
    <row r="105" spans="3:13" ht="14.25" customHeight="1" thickBot="1">
      <c r="C105" s="122"/>
      <c r="D105" s="40"/>
      <c r="E105" s="387" t="s">
        <v>107</v>
      </c>
      <c r="F105" s="388"/>
      <c r="G105" s="388"/>
      <c r="H105" s="389"/>
      <c r="I105" s="415">
        <f>(((I99-(K102*I101))-I100)*(K104/100))/K103</f>
        <v>174.18666666666664</v>
      </c>
      <c r="J105" s="416"/>
      <c r="K105" s="417"/>
      <c r="L105" s="194"/>
      <c r="M105" s="11"/>
    </row>
    <row r="106" spans="3:13" ht="14.25" customHeight="1" thickBot="1">
      <c r="C106" s="144"/>
      <c r="D106" s="145"/>
      <c r="E106" s="26"/>
      <c r="F106" s="26"/>
      <c r="G106" s="26"/>
      <c r="H106" s="26"/>
      <c r="I106" s="26"/>
      <c r="J106" s="146"/>
      <c r="K106" s="26"/>
      <c r="L106" s="147"/>
      <c r="M106" s="11"/>
    </row>
    <row r="107" spans="3:13" ht="14.25" customHeight="1" thickBot="1">
      <c r="C107" s="371" t="s">
        <v>387</v>
      </c>
      <c r="D107" s="372"/>
      <c r="E107" s="372"/>
      <c r="F107" s="372"/>
      <c r="G107" s="372"/>
      <c r="H107" s="372"/>
      <c r="I107" s="372"/>
      <c r="J107" s="372"/>
      <c r="K107" s="372"/>
      <c r="L107" s="373"/>
      <c r="M107" s="11"/>
    </row>
    <row r="108" spans="3:13" ht="14.25" customHeight="1">
      <c r="C108" s="105" t="s">
        <v>129</v>
      </c>
      <c r="D108" s="21"/>
      <c r="E108" s="21"/>
      <c r="F108" s="21"/>
      <c r="G108" s="21"/>
      <c r="H108" s="21"/>
      <c r="I108" s="21"/>
      <c r="J108" s="21"/>
      <c r="K108" s="21"/>
      <c r="L108" s="120"/>
      <c r="M108" s="11"/>
    </row>
    <row r="109" spans="3:13" ht="14.25" customHeight="1" thickBot="1">
      <c r="C109" s="105"/>
      <c r="D109" s="21"/>
      <c r="E109" s="21"/>
      <c r="F109" s="21"/>
      <c r="G109" s="21"/>
      <c r="H109" s="17"/>
      <c r="I109" s="21"/>
      <c r="J109" s="21"/>
      <c r="K109" s="21"/>
      <c r="L109" s="120"/>
      <c r="M109" s="11"/>
    </row>
    <row r="110" spans="3:13" ht="14.25" customHeight="1" thickBot="1">
      <c r="C110" s="109"/>
      <c r="D110" s="21"/>
      <c r="E110" s="19" t="s">
        <v>388</v>
      </c>
      <c r="F110" s="15"/>
      <c r="G110" s="15"/>
      <c r="H110" s="108"/>
      <c r="I110" s="393">
        <f>L18</f>
        <v>0</v>
      </c>
      <c r="J110" s="411"/>
      <c r="K110" s="470"/>
      <c r="L110" s="120"/>
      <c r="M110" s="11"/>
    </row>
    <row r="111" spans="3:13" ht="14.25" customHeight="1" thickBot="1">
      <c r="C111" s="109"/>
      <c r="D111" s="21"/>
      <c r="E111" s="20" t="s">
        <v>389</v>
      </c>
      <c r="F111" s="18"/>
      <c r="G111" s="18"/>
      <c r="H111" s="131" t="s">
        <v>130</v>
      </c>
      <c r="I111" s="418">
        <f>L19</f>
        <v>144.46</v>
      </c>
      <c r="J111" s="419"/>
      <c r="K111" s="420"/>
      <c r="L111" s="120"/>
      <c r="M111" s="11"/>
    </row>
    <row r="112" spans="3:13" ht="14.25" customHeight="1" thickBot="1">
      <c r="C112" s="109"/>
      <c r="D112" s="21"/>
      <c r="E112" s="20" t="s">
        <v>390</v>
      </c>
      <c r="F112" s="18"/>
      <c r="G112" s="18"/>
      <c r="H112" s="131"/>
      <c r="I112" s="418">
        <f>L20</f>
        <v>823.48</v>
      </c>
      <c r="J112" s="419"/>
      <c r="K112" s="420"/>
      <c r="L112" s="120"/>
      <c r="M112" s="11"/>
    </row>
    <row r="113" spans="3:13" ht="14.25" customHeight="1" thickBot="1">
      <c r="C113" s="109" t="s">
        <v>0</v>
      </c>
      <c r="D113" s="21"/>
      <c r="E113" s="387" t="s">
        <v>107</v>
      </c>
      <c r="F113" s="388"/>
      <c r="G113" s="388"/>
      <c r="H113" s="389"/>
      <c r="I113" s="415">
        <f>(I110+I112+I111)/12</f>
        <v>80.66166666666668</v>
      </c>
      <c r="J113" s="416"/>
      <c r="K113" s="417"/>
      <c r="L113" s="120"/>
      <c r="M113" s="11"/>
    </row>
    <row r="114" spans="3:13" ht="14.25" customHeight="1" thickBot="1">
      <c r="C114" s="149"/>
      <c r="D114" s="26"/>
      <c r="E114" s="26"/>
      <c r="F114" s="26"/>
      <c r="G114" s="26"/>
      <c r="H114" s="26"/>
      <c r="I114" s="26"/>
      <c r="J114" s="146"/>
      <c r="K114" s="26"/>
      <c r="L114" s="147"/>
      <c r="M114" s="11"/>
    </row>
    <row r="115" spans="3:13" s="100" customFormat="1" ht="14.25" customHeight="1" thickBot="1">
      <c r="C115" s="21"/>
      <c r="D115" s="21"/>
      <c r="E115" s="21"/>
      <c r="F115" s="21"/>
      <c r="G115" s="21"/>
      <c r="H115" s="21"/>
      <c r="I115" s="21"/>
      <c r="J115" s="129"/>
      <c r="K115" s="21"/>
      <c r="L115" s="21"/>
      <c r="M115" s="21"/>
    </row>
    <row r="116" spans="3:13" ht="14.25" customHeight="1" thickBot="1">
      <c r="C116" s="371" t="s">
        <v>391</v>
      </c>
      <c r="D116" s="372"/>
      <c r="E116" s="372"/>
      <c r="F116" s="372"/>
      <c r="G116" s="372"/>
      <c r="H116" s="372"/>
      <c r="I116" s="372"/>
      <c r="J116" s="372"/>
      <c r="K116" s="372"/>
      <c r="L116" s="373"/>
      <c r="M116" s="11"/>
    </row>
    <row r="117" spans="3:13" ht="14.25" customHeight="1">
      <c r="C117" s="105" t="s">
        <v>424</v>
      </c>
      <c r="D117" s="21"/>
      <c r="E117" s="21"/>
      <c r="F117" s="21"/>
      <c r="G117" s="21"/>
      <c r="H117" s="21"/>
      <c r="I117" s="21"/>
      <c r="J117" s="21"/>
      <c r="K117" s="21"/>
      <c r="L117" s="120"/>
      <c r="M117" s="11"/>
    </row>
    <row r="118" spans="3:13" ht="14.25" customHeight="1" thickBot="1">
      <c r="C118" s="107"/>
      <c r="D118" s="21"/>
      <c r="E118" s="21"/>
      <c r="F118" s="21"/>
      <c r="G118" s="21"/>
      <c r="H118" s="21"/>
      <c r="I118" s="21"/>
      <c r="J118" s="21"/>
      <c r="K118" s="21"/>
      <c r="L118" s="120"/>
      <c r="M118" s="11"/>
    </row>
    <row r="119" spans="3:13" ht="14.25" customHeight="1" thickBot="1">
      <c r="C119" s="107"/>
      <c r="D119" s="21"/>
      <c r="E119" s="19" t="s">
        <v>121</v>
      </c>
      <c r="F119" s="15"/>
      <c r="G119" s="15"/>
      <c r="H119" s="108" t="s">
        <v>110</v>
      </c>
      <c r="I119" s="393">
        <f>L10</f>
        <v>43826</v>
      </c>
      <c r="J119" s="411"/>
      <c r="K119" s="470"/>
      <c r="L119" s="120"/>
      <c r="M119" s="11"/>
    </row>
    <row r="120" spans="3:13" ht="14.25" customHeight="1" thickBot="1">
      <c r="C120" s="107"/>
      <c r="D120" s="21"/>
      <c r="E120" s="19" t="s">
        <v>392</v>
      </c>
      <c r="F120" s="15"/>
      <c r="G120" s="15"/>
      <c r="H120" s="108" t="s">
        <v>1</v>
      </c>
      <c r="I120" s="195" t="s">
        <v>29</v>
      </c>
      <c r="J120" s="130"/>
      <c r="K120" s="141">
        <f>L40</f>
        <v>12.16</v>
      </c>
      <c r="L120" s="120"/>
      <c r="M120" s="11"/>
    </row>
    <row r="121" spans="3:13" ht="14.25" customHeight="1" thickBot="1">
      <c r="C121" s="107"/>
      <c r="D121" s="21"/>
      <c r="E121" s="19" t="s">
        <v>393</v>
      </c>
      <c r="F121" s="15"/>
      <c r="G121" s="15"/>
      <c r="H121" s="108" t="s">
        <v>147</v>
      </c>
      <c r="I121" s="473">
        <f>L41</f>
        <v>60</v>
      </c>
      <c r="J121" s="474"/>
      <c r="K121" s="475"/>
      <c r="L121" s="120"/>
      <c r="M121" s="11"/>
    </row>
    <row r="122" spans="3:13" ht="14.25" customHeight="1" thickBot="1">
      <c r="C122" s="107"/>
      <c r="D122" s="21"/>
      <c r="E122" s="19" t="s">
        <v>394</v>
      </c>
      <c r="F122" s="15"/>
      <c r="G122" s="15"/>
      <c r="H122" s="108"/>
      <c r="I122" s="123" t="s">
        <v>29</v>
      </c>
      <c r="J122" s="130"/>
      <c r="K122" s="141">
        <f>L42</f>
        <v>7.38</v>
      </c>
      <c r="L122" s="120"/>
      <c r="M122" s="11"/>
    </row>
    <row r="123" spans="3:13" ht="14.25" customHeight="1" thickBot="1">
      <c r="C123" s="109"/>
      <c r="D123" s="21"/>
      <c r="E123" s="387" t="s">
        <v>107</v>
      </c>
      <c r="F123" s="388"/>
      <c r="G123" s="388"/>
      <c r="H123" s="389"/>
      <c r="I123" s="415">
        <f>((I119*(K120/100)*((K122/100)+1))+I121)/12</f>
        <v>481.8783025066668</v>
      </c>
      <c r="J123" s="416"/>
      <c r="K123" s="417"/>
      <c r="L123" s="120"/>
      <c r="M123" s="11"/>
    </row>
    <row r="124" spans="3:13" ht="14.25" customHeight="1" thickBot="1">
      <c r="C124" s="117"/>
      <c r="D124" s="26"/>
      <c r="E124" s="25"/>
      <c r="F124" s="25"/>
      <c r="G124" s="25"/>
      <c r="H124" s="25"/>
      <c r="I124" s="180"/>
      <c r="J124" s="180"/>
      <c r="K124" s="180"/>
      <c r="L124" s="147"/>
      <c r="M124" s="11"/>
    </row>
    <row r="125" spans="3:13" ht="14.25" customHeight="1">
      <c r="C125" s="100"/>
      <c r="D125" s="21"/>
      <c r="E125" s="14"/>
      <c r="F125" s="14"/>
      <c r="G125" s="14"/>
      <c r="H125" s="14"/>
      <c r="I125" s="196"/>
      <c r="J125" s="196"/>
      <c r="K125" s="196"/>
      <c r="L125" s="21"/>
      <c r="M125" s="11"/>
    </row>
    <row r="126" spans="3:13" ht="14.25" customHeight="1">
      <c r="C126" s="425" t="s">
        <v>2</v>
      </c>
      <c r="D126" s="425"/>
      <c r="E126" s="425"/>
      <c r="F126" s="425"/>
      <c r="G126" s="425"/>
      <c r="H126" s="425"/>
      <c r="I126" s="425"/>
      <c r="J126" s="425"/>
      <c r="K126" s="425"/>
      <c r="L126" s="425"/>
      <c r="M126" s="21"/>
    </row>
    <row r="127" spans="3:13" ht="14.25" customHeight="1" thickBot="1">
      <c r="C127" s="42"/>
      <c r="D127" s="42"/>
      <c r="E127" s="42"/>
      <c r="F127" s="42"/>
      <c r="G127" s="42"/>
      <c r="H127" s="42"/>
      <c r="I127" s="42"/>
      <c r="J127" s="42"/>
      <c r="K127" s="42"/>
      <c r="L127" s="42"/>
      <c r="M127" s="21"/>
    </row>
    <row r="128" spans="3:12" s="100" customFormat="1" ht="14.25" customHeight="1" thickBot="1">
      <c r="C128" s="371" t="s">
        <v>3</v>
      </c>
      <c r="D128" s="372"/>
      <c r="E128" s="372"/>
      <c r="F128" s="372"/>
      <c r="G128" s="372"/>
      <c r="H128" s="372"/>
      <c r="I128" s="372"/>
      <c r="J128" s="372"/>
      <c r="K128" s="372"/>
      <c r="L128" s="373"/>
    </row>
    <row r="129" spans="3:12" s="104" customFormat="1" ht="14.25" customHeight="1">
      <c r="C129" s="105" t="s">
        <v>425</v>
      </c>
      <c r="D129" s="17"/>
      <c r="E129" s="24"/>
      <c r="F129" s="24"/>
      <c r="G129" s="24"/>
      <c r="H129" s="24"/>
      <c r="I129" s="24"/>
      <c r="J129" s="17"/>
      <c r="K129" s="17"/>
      <c r="L129" s="106"/>
    </row>
    <row r="130" spans="3:12" s="104" customFormat="1" ht="14.25" customHeight="1" thickBot="1">
      <c r="C130" s="107"/>
      <c r="D130" s="17"/>
      <c r="E130" s="24"/>
      <c r="F130" s="24"/>
      <c r="G130" s="24"/>
      <c r="H130" s="24"/>
      <c r="I130" s="24"/>
      <c r="J130" s="17"/>
      <c r="K130" s="17"/>
      <c r="L130" s="106"/>
    </row>
    <row r="131" spans="3:12" s="104" customFormat="1" ht="14.25" customHeight="1" thickBot="1">
      <c r="C131" s="107"/>
      <c r="E131" s="19" t="s">
        <v>121</v>
      </c>
      <c r="F131" s="15"/>
      <c r="G131" s="15"/>
      <c r="H131" s="108" t="s">
        <v>110</v>
      </c>
      <c r="I131" s="393">
        <f>L10</f>
        <v>43826</v>
      </c>
      <c r="J131" s="411"/>
      <c r="K131" s="470"/>
      <c r="L131" s="137"/>
    </row>
    <row r="132" spans="3:12" s="104" customFormat="1" ht="14.25" customHeight="1" thickBot="1">
      <c r="C132" s="107"/>
      <c r="E132" s="20" t="s">
        <v>122</v>
      </c>
      <c r="F132" s="18"/>
      <c r="G132" s="18"/>
      <c r="H132" s="131" t="s">
        <v>123</v>
      </c>
      <c r="I132" s="393">
        <f>L11</f>
        <v>435</v>
      </c>
      <c r="J132" s="411"/>
      <c r="K132" s="470"/>
      <c r="L132" s="137"/>
    </row>
    <row r="133" spans="3:12" s="104" customFormat="1" ht="14.25" customHeight="1" thickBot="1">
      <c r="C133" s="107"/>
      <c r="E133" s="20" t="s">
        <v>4</v>
      </c>
      <c r="F133" s="18"/>
      <c r="G133" s="18"/>
      <c r="H133" s="131" t="s">
        <v>114</v>
      </c>
      <c r="I133" s="418">
        <f>L12</f>
        <v>435</v>
      </c>
      <c r="J133" s="419"/>
      <c r="K133" s="420"/>
      <c r="L133" s="137"/>
    </row>
    <row r="134" spans="3:12" s="104" customFormat="1" ht="14.25" customHeight="1" thickBot="1">
      <c r="C134" s="107"/>
      <c r="E134" s="20" t="s">
        <v>396</v>
      </c>
      <c r="F134" s="18"/>
      <c r="G134" s="18"/>
      <c r="H134" s="131" t="s">
        <v>5</v>
      </c>
      <c r="I134" s="19" t="s">
        <v>420</v>
      </c>
      <c r="J134" s="130"/>
      <c r="K134" s="139">
        <f>L23</f>
        <v>5</v>
      </c>
      <c r="L134" s="137"/>
    </row>
    <row r="135" spans="3:12" s="100" customFormat="1" ht="14.25" customHeight="1" thickBot="1">
      <c r="C135" s="109"/>
      <c r="E135" s="19" t="s">
        <v>397</v>
      </c>
      <c r="F135" s="15"/>
      <c r="G135" s="15"/>
      <c r="H135" s="131" t="s">
        <v>6</v>
      </c>
      <c r="I135" s="476">
        <f>L29</f>
        <v>1500</v>
      </c>
      <c r="J135" s="423"/>
      <c r="K135" s="477"/>
      <c r="L135" s="137"/>
    </row>
    <row r="136" spans="3:12" s="104" customFormat="1" ht="14.25" customHeight="1" thickBot="1">
      <c r="C136" s="107"/>
      <c r="E136" s="19" t="s">
        <v>415</v>
      </c>
      <c r="F136" s="15"/>
      <c r="G136" s="15"/>
      <c r="H136" s="114" t="s">
        <v>7</v>
      </c>
      <c r="I136" s="140" t="s">
        <v>29</v>
      </c>
      <c r="J136" s="130"/>
      <c r="K136" s="199">
        <f>L39</f>
        <v>1</v>
      </c>
      <c r="L136" s="137"/>
    </row>
    <row r="137" spans="3:12" s="100" customFormat="1" ht="14.25" customHeight="1" thickBot="1">
      <c r="C137" s="109"/>
      <c r="E137" s="387" t="s">
        <v>107</v>
      </c>
      <c r="F137" s="388"/>
      <c r="G137" s="388"/>
      <c r="H137" s="389"/>
      <c r="I137" s="478">
        <f>(((I131-(K134*I133))-I132)*(K136/100))/I135</f>
        <v>0.27477333333333337</v>
      </c>
      <c r="J137" s="427"/>
      <c r="K137" s="479"/>
      <c r="L137" s="150"/>
    </row>
    <row r="138" spans="3:13" ht="14.25" customHeight="1" thickBot="1">
      <c r="C138" s="127"/>
      <c r="D138" s="21"/>
      <c r="E138" s="21"/>
      <c r="F138" s="21"/>
      <c r="G138" s="21"/>
      <c r="H138" s="21"/>
      <c r="I138" s="21"/>
      <c r="J138" s="21"/>
      <c r="K138" s="21"/>
      <c r="L138" s="120"/>
      <c r="M138" s="11"/>
    </row>
    <row r="139" spans="3:12" s="100" customFormat="1" ht="14.25" customHeight="1" thickBot="1">
      <c r="C139" s="371" t="s">
        <v>105</v>
      </c>
      <c r="D139" s="372"/>
      <c r="E139" s="372"/>
      <c r="F139" s="372"/>
      <c r="G139" s="372"/>
      <c r="H139" s="372"/>
      <c r="I139" s="372"/>
      <c r="J139" s="372"/>
      <c r="K139" s="372"/>
      <c r="L139" s="373"/>
    </row>
    <row r="140" spans="3:12" s="104" customFormat="1" ht="14.25" customHeight="1">
      <c r="C140" s="105" t="s">
        <v>8</v>
      </c>
      <c r="D140" s="17"/>
      <c r="E140" s="24"/>
      <c r="F140" s="24"/>
      <c r="G140" s="24"/>
      <c r="H140" s="24"/>
      <c r="I140" s="24"/>
      <c r="J140" s="17"/>
      <c r="K140" s="17"/>
      <c r="L140" s="106"/>
    </row>
    <row r="141" spans="3:12" s="104" customFormat="1" ht="14.25" customHeight="1" thickBot="1">
      <c r="C141" s="105"/>
      <c r="D141" s="17"/>
      <c r="E141" s="24"/>
      <c r="F141" s="24"/>
      <c r="G141" s="24"/>
      <c r="H141" s="17"/>
      <c r="I141" s="24"/>
      <c r="J141" s="17"/>
      <c r="K141" s="17"/>
      <c r="L141" s="106"/>
    </row>
    <row r="142" spans="3:12" s="104" customFormat="1" ht="14.25" customHeight="1" thickBot="1">
      <c r="C142" s="107"/>
      <c r="E142" s="19" t="s">
        <v>399</v>
      </c>
      <c r="F142" s="15"/>
      <c r="G142" s="15"/>
      <c r="H142" s="108" t="s">
        <v>9</v>
      </c>
      <c r="I142" s="429">
        <f>L14</f>
        <v>5.66</v>
      </c>
      <c r="J142" s="430"/>
      <c r="K142" s="431"/>
      <c r="L142" s="106"/>
    </row>
    <row r="143" spans="3:12" s="104" customFormat="1" ht="14.25" customHeight="1" thickBot="1">
      <c r="C143" s="107"/>
      <c r="E143" s="20" t="s">
        <v>400</v>
      </c>
      <c r="F143" s="18"/>
      <c r="G143" s="18"/>
      <c r="H143" s="131" t="s">
        <v>10</v>
      </c>
      <c r="I143" s="19" t="s">
        <v>30</v>
      </c>
      <c r="J143" s="130"/>
      <c r="K143" s="141">
        <f>L31</f>
        <v>8.5</v>
      </c>
      <c r="L143" s="106"/>
    </row>
    <row r="144" spans="3:12" s="104" customFormat="1" ht="14.25" customHeight="1" thickBot="1">
      <c r="C144" s="107"/>
      <c r="E144" s="387" t="s">
        <v>107</v>
      </c>
      <c r="F144" s="388"/>
      <c r="G144" s="388"/>
      <c r="H144" s="389"/>
      <c r="I144" s="426">
        <f>I142/K143</f>
        <v>0.6658823529411765</v>
      </c>
      <c r="J144" s="435"/>
      <c r="K144" s="428"/>
      <c r="L144" s="106"/>
    </row>
    <row r="145" spans="3:13" ht="14.25" customHeight="1" thickBot="1">
      <c r="C145" s="127"/>
      <c r="D145" s="128"/>
      <c r="E145" s="21"/>
      <c r="F145" s="21"/>
      <c r="G145" s="21"/>
      <c r="H145" s="21"/>
      <c r="I145" s="21"/>
      <c r="J145" s="129"/>
      <c r="K145" s="21"/>
      <c r="L145" s="120"/>
      <c r="M145" s="11"/>
    </row>
    <row r="146" spans="3:12" s="100" customFormat="1" ht="14.25" customHeight="1" thickBot="1">
      <c r="C146" s="371" t="s">
        <v>106</v>
      </c>
      <c r="D146" s="372"/>
      <c r="E146" s="372"/>
      <c r="F146" s="372"/>
      <c r="G146" s="372"/>
      <c r="H146" s="372"/>
      <c r="I146" s="372"/>
      <c r="J146" s="372"/>
      <c r="K146" s="372"/>
      <c r="L146" s="373"/>
    </row>
    <row r="147" spans="3:12" s="104" customFormat="1" ht="14.25" customHeight="1">
      <c r="C147" s="105" t="s">
        <v>151</v>
      </c>
      <c r="D147" s="17"/>
      <c r="E147" s="24"/>
      <c r="F147" s="24"/>
      <c r="G147" s="24"/>
      <c r="H147" s="24"/>
      <c r="I147" s="24"/>
      <c r="J147" s="17"/>
      <c r="K147" s="17"/>
      <c r="L147" s="106"/>
    </row>
    <row r="148" spans="3:12" s="104" customFormat="1" ht="14.25" customHeight="1" thickBot="1">
      <c r="C148" s="107"/>
      <c r="D148" s="17"/>
      <c r="E148" s="24"/>
      <c r="F148" s="24"/>
      <c r="G148" s="24"/>
      <c r="H148" s="24"/>
      <c r="I148" s="24"/>
      <c r="J148" s="17"/>
      <c r="K148" s="17"/>
      <c r="L148" s="106"/>
    </row>
    <row r="149" spans="3:12" s="104" customFormat="1" ht="14.25" customHeight="1" thickBot="1">
      <c r="C149" s="107"/>
      <c r="E149" s="19" t="s">
        <v>401</v>
      </c>
      <c r="F149" s="15"/>
      <c r="G149" s="15"/>
      <c r="H149" s="108" t="s">
        <v>11</v>
      </c>
      <c r="I149" s="393">
        <f>L15</f>
        <v>26.08</v>
      </c>
      <c r="J149" s="411"/>
      <c r="K149" s="470"/>
      <c r="L149" s="137"/>
    </row>
    <row r="150" spans="3:12" s="104" customFormat="1" ht="14.25" customHeight="1" thickBot="1">
      <c r="C150" s="107"/>
      <c r="E150" s="20" t="s">
        <v>402</v>
      </c>
      <c r="F150" s="18"/>
      <c r="G150" s="18"/>
      <c r="H150" s="131" t="s">
        <v>12</v>
      </c>
      <c r="I150" s="418">
        <f>L16</f>
        <v>35.12</v>
      </c>
      <c r="J150" s="419"/>
      <c r="K150" s="420"/>
      <c r="L150" s="137"/>
    </row>
    <row r="151" spans="3:12" s="104" customFormat="1" ht="14.25" customHeight="1" thickBot="1">
      <c r="C151" s="107"/>
      <c r="E151" s="20" t="s">
        <v>403</v>
      </c>
      <c r="F151" s="18"/>
      <c r="G151" s="18"/>
      <c r="H151" s="131" t="s">
        <v>13</v>
      </c>
      <c r="I151" s="19" t="s">
        <v>14</v>
      </c>
      <c r="J151" s="130"/>
      <c r="K151" s="141">
        <f>L32</f>
        <v>3</v>
      </c>
      <c r="L151" s="137"/>
    </row>
    <row r="152" spans="3:12" s="104" customFormat="1" ht="14.25" customHeight="1" thickBot="1">
      <c r="C152" s="107"/>
      <c r="E152" s="20" t="s">
        <v>404</v>
      </c>
      <c r="F152" s="18"/>
      <c r="G152" s="18"/>
      <c r="H152" s="131" t="s">
        <v>15</v>
      </c>
      <c r="I152" s="19" t="s">
        <v>14</v>
      </c>
      <c r="J152" s="130"/>
      <c r="K152" s="141">
        <f>L33</f>
        <v>2</v>
      </c>
      <c r="L152" s="137"/>
    </row>
    <row r="153" spans="3:12" s="104" customFormat="1" ht="14.25" customHeight="1" thickBot="1">
      <c r="C153" s="107"/>
      <c r="E153" s="20" t="s">
        <v>405</v>
      </c>
      <c r="F153" s="18"/>
      <c r="G153" s="18"/>
      <c r="H153" s="131" t="s">
        <v>16</v>
      </c>
      <c r="I153" s="152" t="s">
        <v>17</v>
      </c>
      <c r="J153" s="121"/>
      <c r="K153" s="153">
        <f>L34</f>
        <v>3000</v>
      </c>
      <c r="L153" s="137"/>
    </row>
    <row r="154" spans="3:12" s="104" customFormat="1" ht="14.25" customHeight="1" thickBot="1">
      <c r="C154" s="107"/>
      <c r="E154" s="20" t="s">
        <v>406</v>
      </c>
      <c r="F154" s="18"/>
      <c r="G154" s="18"/>
      <c r="H154" s="154" t="s">
        <v>18</v>
      </c>
      <c r="I154" s="140" t="s">
        <v>17</v>
      </c>
      <c r="J154" s="130"/>
      <c r="K154" s="155">
        <f>L35</f>
        <v>120000</v>
      </c>
      <c r="L154" s="137"/>
    </row>
    <row r="155" spans="3:12" s="104" customFormat="1" ht="14.25" customHeight="1" thickBot="1">
      <c r="C155" s="107"/>
      <c r="E155" s="20" t="s">
        <v>407</v>
      </c>
      <c r="F155" s="18"/>
      <c r="G155" s="18"/>
      <c r="H155" s="131" t="s">
        <v>19</v>
      </c>
      <c r="I155" s="20" t="s">
        <v>14</v>
      </c>
      <c r="J155" s="156"/>
      <c r="K155" s="157">
        <f>L36</f>
        <v>2</v>
      </c>
      <c r="L155" s="137"/>
    </row>
    <row r="156" spans="3:12" s="104" customFormat="1" ht="14.25" customHeight="1" thickBot="1">
      <c r="C156" s="107"/>
      <c r="E156" s="387" t="s">
        <v>107</v>
      </c>
      <c r="F156" s="388"/>
      <c r="G156" s="388"/>
      <c r="H156" s="389"/>
      <c r="I156" s="426">
        <f>((I149*(K151+K155))/K153)+((I150*K152)/K154)</f>
        <v>0.044051999999999994</v>
      </c>
      <c r="J156" s="435"/>
      <c r="K156" s="428"/>
      <c r="L156" s="158"/>
    </row>
    <row r="157" spans="3:13" ht="14.25" customHeight="1" thickBot="1">
      <c r="C157" s="117"/>
      <c r="D157" s="26"/>
      <c r="E157" s="26"/>
      <c r="F157" s="26"/>
      <c r="G157" s="26"/>
      <c r="H157" s="26"/>
      <c r="I157" s="26"/>
      <c r="J157" s="26"/>
      <c r="K157" s="145"/>
      <c r="L157" s="166"/>
      <c r="M157" s="11"/>
    </row>
    <row r="158" spans="3:13" ht="14.25" customHeight="1" thickBot="1">
      <c r="C158" s="100"/>
      <c r="D158" s="21"/>
      <c r="E158" s="21"/>
      <c r="F158" s="21"/>
      <c r="G158" s="21"/>
      <c r="H158" s="21"/>
      <c r="I158" s="21"/>
      <c r="J158" s="21"/>
      <c r="K158" s="128"/>
      <c r="L158" s="100"/>
      <c r="M158" s="21"/>
    </row>
    <row r="159" spans="3:12" s="100" customFormat="1" ht="14.25" customHeight="1" thickBot="1">
      <c r="C159" s="371" t="s">
        <v>20</v>
      </c>
      <c r="D159" s="372"/>
      <c r="E159" s="372"/>
      <c r="F159" s="372"/>
      <c r="G159" s="372"/>
      <c r="H159" s="372"/>
      <c r="I159" s="372"/>
      <c r="J159" s="372"/>
      <c r="K159" s="372"/>
      <c r="L159" s="373"/>
    </row>
    <row r="160" spans="3:12" s="104" customFormat="1" ht="14.25" customHeight="1">
      <c r="C160" s="105" t="s">
        <v>21</v>
      </c>
      <c r="D160" s="17"/>
      <c r="E160" s="24"/>
      <c r="F160" s="24"/>
      <c r="G160" s="24"/>
      <c r="H160" s="24"/>
      <c r="I160" s="24"/>
      <c r="J160" s="17"/>
      <c r="K160" s="17"/>
      <c r="L160" s="106"/>
    </row>
    <row r="161" spans="3:12" s="104" customFormat="1" ht="14.25" customHeight="1" thickBot="1">
      <c r="C161" s="105"/>
      <c r="D161" s="17"/>
      <c r="E161" s="24"/>
      <c r="F161" s="24"/>
      <c r="G161" s="24"/>
      <c r="H161" s="17"/>
      <c r="I161" s="24"/>
      <c r="J161" s="17"/>
      <c r="K161" s="17"/>
      <c r="L161" s="106"/>
    </row>
    <row r="162" spans="3:12" s="104" customFormat="1" ht="14.25" customHeight="1" thickBot="1">
      <c r="C162" s="107"/>
      <c r="E162" s="19" t="s">
        <v>408</v>
      </c>
      <c r="F162" s="15"/>
      <c r="G162" s="15"/>
      <c r="H162" s="108" t="s">
        <v>22</v>
      </c>
      <c r="I162" s="393">
        <f>L17</f>
        <v>65</v>
      </c>
      <c r="J162" s="411"/>
      <c r="K162" s="470"/>
      <c r="L162" s="106"/>
    </row>
    <row r="163" spans="3:12" s="104" customFormat="1" ht="14.25" customHeight="1" thickBot="1">
      <c r="C163" s="107"/>
      <c r="E163" s="20" t="s">
        <v>409</v>
      </c>
      <c r="F163" s="18"/>
      <c r="G163" s="18"/>
      <c r="H163" s="131" t="s">
        <v>23</v>
      </c>
      <c r="I163" s="19" t="s">
        <v>161</v>
      </c>
      <c r="J163" s="130"/>
      <c r="K163" s="155">
        <f>L26</f>
        <v>1500</v>
      </c>
      <c r="L163" s="106"/>
    </row>
    <row r="164" spans="3:12" s="104" customFormat="1" ht="14.25" customHeight="1" thickBot="1">
      <c r="C164" s="107"/>
      <c r="E164" s="387" t="s">
        <v>107</v>
      </c>
      <c r="F164" s="388"/>
      <c r="G164" s="388"/>
      <c r="H164" s="389"/>
      <c r="I164" s="432">
        <f>I162/K163</f>
        <v>0.043333333333333335</v>
      </c>
      <c r="J164" s="433"/>
      <c r="K164" s="434"/>
      <c r="L164" s="106"/>
    </row>
    <row r="165" spans="3:13" ht="14.25" customHeight="1" thickBot="1">
      <c r="C165" s="160"/>
      <c r="D165" s="161"/>
      <c r="E165" s="161"/>
      <c r="F165" s="161"/>
      <c r="G165" s="161"/>
      <c r="H165" s="161"/>
      <c r="I165" s="161"/>
      <c r="J165" s="161"/>
      <c r="K165" s="161"/>
      <c r="L165" s="162"/>
      <c r="M165" s="11"/>
    </row>
    <row r="166" spans="3:12" s="100" customFormat="1" ht="14.25" customHeight="1" thickBot="1">
      <c r="C166" s="371" t="s">
        <v>24</v>
      </c>
      <c r="D166" s="372"/>
      <c r="E166" s="372"/>
      <c r="F166" s="372"/>
      <c r="G166" s="372"/>
      <c r="H166" s="372"/>
      <c r="I166" s="372"/>
      <c r="J166" s="372"/>
      <c r="K166" s="372"/>
      <c r="L166" s="373"/>
    </row>
    <row r="167" spans="3:12" s="104" customFormat="1" ht="14.25" customHeight="1">
      <c r="C167" s="105" t="s">
        <v>410</v>
      </c>
      <c r="D167" s="17"/>
      <c r="E167" s="24"/>
      <c r="F167" s="24"/>
      <c r="G167" s="24"/>
      <c r="H167" s="24"/>
      <c r="I167" s="24"/>
      <c r="J167" s="17"/>
      <c r="K167" s="17"/>
      <c r="L167" s="106"/>
    </row>
    <row r="168" spans="3:12" s="104" customFormat="1" ht="14.25" customHeight="1" thickBot="1">
      <c r="C168" s="107"/>
      <c r="D168" s="17"/>
      <c r="E168" s="24"/>
      <c r="F168" s="24"/>
      <c r="G168" s="24"/>
      <c r="H168" s="24"/>
      <c r="I168" s="24"/>
      <c r="J168" s="17"/>
      <c r="K168" s="17"/>
      <c r="L168" s="106"/>
    </row>
    <row r="169" spans="3:12" s="104" customFormat="1" ht="14.25" customHeight="1" thickBot="1">
      <c r="C169" s="107"/>
      <c r="E169" s="19" t="s">
        <v>124</v>
      </c>
      <c r="F169" s="15"/>
      <c r="G169" s="15"/>
      <c r="H169" s="108" t="s">
        <v>114</v>
      </c>
      <c r="I169" s="393">
        <f>L12</f>
        <v>435</v>
      </c>
      <c r="J169" s="411"/>
      <c r="K169" s="470"/>
      <c r="L169" s="137"/>
    </row>
    <row r="170" spans="3:12" s="104" customFormat="1" ht="14.25" customHeight="1" thickBot="1">
      <c r="C170" s="107"/>
      <c r="E170" s="20" t="s">
        <v>411</v>
      </c>
      <c r="F170" s="18"/>
      <c r="G170" s="18"/>
      <c r="H170" s="131" t="s">
        <v>25</v>
      </c>
      <c r="I170" s="418">
        <f>L13</f>
        <v>0</v>
      </c>
      <c r="J170" s="480"/>
      <c r="K170" s="481"/>
      <c r="L170" s="137"/>
    </row>
    <row r="171" spans="3:12" s="104" customFormat="1" ht="14.25" customHeight="1" thickBot="1">
      <c r="C171" s="107"/>
      <c r="E171" s="20" t="s">
        <v>396</v>
      </c>
      <c r="F171" s="18"/>
      <c r="G171" s="18"/>
      <c r="H171" s="131" t="s">
        <v>5</v>
      </c>
      <c r="I171" s="19" t="s">
        <v>420</v>
      </c>
      <c r="J171" s="130"/>
      <c r="K171" s="139">
        <f>L23</f>
        <v>5</v>
      </c>
      <c r="L171" s="137"/>
    </row>
    <row r="172" spans="3:12" s="104" customFormat="1" ht="14.25" customHeight="1" thickBot="1">
      <c r="C172" s="107"/>
      <c r="E172" s="20" t="s">
        <v>416</v>
      </c>
      <c r="F172" s="18"/>
      <c r="G172" s="18"/>
      <c r="H172" s="131" t="s">
        <v>26</v>
      </c>
      <c r="I172" s="152" t="s">
        <v>29</v>
      </c>
      <c r="J172" s="121"/>
      <c r="K172" s="197">
        <f>L27</f>
        <v>20</v>
      </c>
      <c r="L172" s="137"/>
    </row>
    <row r="173" spans="3:12" s="104" customFormat="1" ht="14.25" customHeight="1" thickBot="1">
      <c r="C173" s="107"/>
      <c r="E173" s="20" t="s">
        <v>417</v>
      </c>
      <c r="F173" s="18"/>
      <c r="G173" s="18"/>
      <c r="H173" s="154" t="s">
        <v>27</v>
      </c>
      <c r="I173" s="140" t="s">
        <v>161</v>
      </c>
      <c r="J173" s="164"/>
      <c r="K173" s="155">
        <f>L28</f>
        <v>70000</v>
      </c>
      <c r="L173" s="137"/>
    </row>
    <row r="174" spans="3:17" s="104" customFormat="1" ht="14.25" customHeight="1" thickBot="1">
      <c r="C174" s="107"/>
      <c r="E174" s="387" t="s">
        <v>107</v>
      </c>
      <c r="F174" s="388"/>
      <c r="G174" s="388"/>
      <c r="H174" s="389"/>
      <c r="I174" s="426">
        <f>(((I169*K171)*((K172/100)+1))+(I170*K171))/K173</f>
        <v>0.03728571428571428</v>
      </c>
      <c r="J174" s="435"/>
      <c r="K174" s="428"/>
      <c r="L174" s="150"/>
      <c r="M174" s="165"/>
      <c r="N174" s="165"/>
      <c r="O174" s="165"/>
      <c r="P174" s="165"/>
      <c r="Q174" s="165"/>
    </row>
    <row r="175" spans="3:13" ht="14.25" customHeight="1" thickBot="1">
      <c r="C175" s="201"/>
      <c r="D175" s="67"/>
      <c r="E175" s="67"/>
      <c r="F175" s="67"/>
      <c r="G175" s="67"/>
      <c r="H175" s="67"/>
      <c r="I175" s="67"/>
      <c r="J175" s="67"/>
      <c r="K175" s="67"/>
      <c r="L175" s="166"/>
      <c r="M175" s="11"/>
    </row>
    <row r="176" spans="12:13" ht="14.25" customHeight="1">
      <c r="L176" s="11"/>
      <c r="M176" s="11"/>
    </row>
    <row r="177" spans="3:13" ht="14.25" customHeight="1">
      <c r="C177" s="21"/>
      <c r="D177" s="11"/>
      <c r="E177" s="11"/>
      <c r="F177" s="11"/>
      <c r="G177" s="11"/>
      <c r="H177" s="11"/>
      <c r="I177" s="11"/>
      <c r="J177" s="167"/>
      <c r="K177" s="11"/>
      <c r="L177" s="11"/>
      <c r="M177" s="11"/>
    </row>
    <row r="178" spans="1:13" ht="14.25" customHeight="1">
      <c r="A178" s="438" t="s">
        <v>370</v>
      </c>
      <c r="B178" s="438"/>
      <c r="C178" s="438"/>
      <c r="D178" s="438"/>
      <c r="E178" s="438"/>
      <c r="F178" s="438"/>
      <c r="G178" s="438"/>
      <c r="H178" s="438"/>
      <c r="I178" s="438"/>
      <c r="J178" s="438"/>
      <c r="K178" s="438"/>
      <c r="L178" s="438"/>
      <c r="M178" s="11"/>
    </row>
    <row r="179" spans="3:13" ht="14.25" customHeight="1">
      <c r="C179" s="100"/>
      <c r="D179" s="168"/>
      <c r="L179" s="168"/>
      <c r="M179" s="11"/>
    </row>
    <row r="180" spans="1:13" ht="14.25" customHeight="1">
      <c r="A180" s="439" t="s">
        <v>371</v>
      </c>
      <c r="B180" s="440"/>
      <c r="C180" s="440"/>
      <c r="D180" s="440"/>
      <c r="E180" s="440"/>
      <c r="F180" s="440"/>
      <c r="G180" s="440"/>
      <c r="H180" s="440"/>
      <c r="I180" s="440"/>
      <c r="J180" s="440"/>
      <c r="K180" s="440"/>
      <c r="L180" s="440"/>
      <c r="M180" s="11"/>
    </row>
    <row r="181" spans="1:13" ht="14.25" customHeight="1">
      <c r="A181" s="440"/>
      <c r="B181" s="440"/>
      <c r="C181" s="440"/>
      <c r="D181" s="440"/>
      <c r="E181" s="440"/>
      <c r="F181" s="440"/>
      <c r="G181" s="440"/>
      <c r="H181" s="440"/>
      <c r="I181" s="440"/>
      <c r="J181" s="440"/>
      <c r="K181" s="440"/>
      <c r="L181" s="440"/>
      <c r="M181" s="11"/>
    </row>
    <row r="182" spans="1:12" s="104" customFormat="1" ht="14.25" customHeight="1">
      <c r="A182" s="440"/>
      <c r="B182" s="440"/>
      <c r="C182" s="440"/>
      <c r="D182" s="440"/>
      <c r="E182" s="440"/>
      <c r="F182" s="440"/>
      <c r="G182" s="440"/>
      <c r="H182" s="440"/>
      <c r="I182" s="440"/>
      <c r="J182" s="440"/>
      <c r="K182" s="440"/>
      <c r="L182" s="440"/>
    </row>
    <row r="183" spans="1:12" s="104" customFormat="1" ht="14.25" customHeight="1">
      <c r="A183" s="169"/>
      <c r="B183" s="169"/>
      <c r="C183" s="169"/>
      <c r="D183" s="169"/>
      <c r="E183" s="169"/>
      <c r="F183" s="169"/>
      <c r="G183" s="169"/>
      <c r="H183" s="169"/>
      <c r="I183" s="169"/>
      <c r="J183" s="169"/>
      <c r="K183" s="169"/>
      <c r="L183" s="169"/>
    </row>
    <row r="184" spans="1:12" s="104" customFormat="1" ht="14.25" customHeight="1">
      <c r="A184" s="436" t="s">
        <v>372</v>
      </c>
      <c r="B184" s="437"/>
      <c r="C184" s="437"/>
      <c r="D184" s="437"/>
      <c r="E184" s="437"/>
      <c r="F184" s="437"/>
      <c r="G184" s="437"/>
      <c r="H184" s="437"/>
      <c r="I184" s="437"/>
      <c r="J184" s="437"/>
      <c r="K184" s="437"/>
      <c r="L184" s="437"/>
    </row>
    <row r="185" spans="1:12" s="104" customFormat="1" ht="14.25" customHeight="1">
      <c r="A185" s="437"/>
      <c r="B185" s="437"/>
      <c r="C185" s="437"/>
      <c r="D185" s="437"/>
      <c r="E185" s="437"/>
      <c r="F185" s="437"/>
      <c r="G185" s="437"/>
      <c r="H185" s="437"/>
      <c r="I185" s="437"/>
      <c r="J185" s="437"/>
      <c r="K185" s="437"/>
      <c r="L185" s="437"/>
    </row>
    <row r="186" spans="1:12" s="104" customFormat="1" ht="14.25" customHeight="1">
      <c r="A186" s="170"/>
      <c r="B186" s="170"/>
      <c r="C186" s="171"/>
      <c r="D186" s="170"/>
      <c r="E186" s="170"/>
      <c r="F186" s="170"/>
      <c r="G186" s="170"/>
      <c r="H186" s="170"/>
      <c r="I186" s="170"/>
      <c r="J186" s="170"/>
      <c r="K186" s="170"/>
      <c r="L186" s="172"/>
    </row>
    <row r="187" spans="1:12" s="104" customFormat="1" ht="14.25" customHeight="1">
      <c r="A187" s="436" t="s">
        <v>373</v>
      </c>
      <c r="B187" s="437"/>
      <c r="C187" s="437"/>
      <c r="D187" s="437"/>
      <c r="E187" s="437"/>
      <c r="F187" s="437"/>
      <c r="G187" s="437"/>
      <c r="H187" s="437"/>
      <c r="I187" s="437"/>
      <c r="J187" s="437"/>
      <c r="K187" s="437"/>
      <c r="L187" s="437"/>
    </row>
    <row r="188" spans="1:12" s="104" customFormat="1" ht="14.25" customHeight="1">
      <c r="A188" s="437"/>
      <c r="B188" s="437"/>
      <c r="C188" s="437"/>
      <c r="D188" s="437"/>
      <c r="E188" s="437"/>
      <c r="F188" s="437"/>
      <c r="G188" s="437"/>
      <c r="H188" s="437"/>
      <c r="I188" s="437"/>
      <c r="J188" s="437"/>
      <c r="K188" s="437"/>
      <c r="L188" s="437"/>
    </row>
    <row r="189" spans="1:12" s="104" customFormat="1" ht="14.25" customHeight="1">
      <c r="A189" s="437"/>
      <c r="B189" s="437"/>
      <c r="C189" s="437"/>
      <c r="D189" s="437"/>
      <c r="E189" s="437"/>
      <c r="F189" s="437"/>
      <c r="G189" s="437"/>
      <c r="H189" s="437"/>
      <c r="I189" s="437"/>
      <c r="J189" s="437"/>
      <c r="K189" s="437"/>
      <c r="L189" s="437"/>
    </row>
    <row r="190" spans="1:12" s="104" customFormat="1" ht="14.25" customHeight="1">
      <c r="A190" s="170"/>
      <c r="B190" s="170"/>
      <c r="C190" s="171"/>
      <c r="D190" s="170"/>
      <c r="E190" s="170"/>
      <c r="F190" s="170"/>
      <c r="G190" s="170"/>
      <c r="H190" s="170"/>
      <c r="I190" s="170"/>
      <c r="J190" s="170"/>
      <c r="K190" s="170"/>
      <c r="L190" s="173"/>
    </row>
    <row r="191" spans="1:13" ht="14.25" customHeight="1">
      <c r="A191" s="436" t="s">
        <v>374</v>
      </c>
      <c r="B191" s="437"/>
      <c r="C191" s="437"/>
      <c r="D191" s="437"/>
      <c r="E191" s="437"/>
      <c r="F191" s="437"/>
      <c r="G191" s="437"/>
      <c r="H191" s="437"/>
      <c r="I191" s="437"/>
      <c r="J191" s="437"/>
      <c r="K191" s="437"/>
      <c r="L191" s="437"/>
      <c r="M191" s="21"/>
    </row>
    <row r="192" spans="1:13" ht="14.25" customHeight="1">
      <c r="A192" s="437"/>
      <c r="B192" s="437"/>
      <c r="C192" s="437"/>
      <c r="D192" s="437"/>
      <c r="E192" s="437"/>
      <c r="F192" s="437"/>
      <c r="G192" s="437"/>
      <c r="H192" s="437"/>
      <c r="I192" s="437"/>
      <c r="J192" s="437"/>
      <c r="K192" s="437"/>
      <c r="L192" s="437"/>
      <c r="M192" s="21"/>
    </row>
    <row r="193" spans="1:13" ht="14.25" customHeight="1">
      <c r="A193" s="437"/>
      <c r="B193" s="437"/>
      <c r="C193" s="437"/>
      <c r="D193" s="437"/>
      <c r="E193" s="437"/>
      <c r="F193" s="437"/>
      <c r="G193" s="437"/>
      <c r="H193" s="437"/>
      <c r="I193" s="437"/>
      <c r="J193" s="437"/>
      <c r="K193" s="437"/>
      <c r="L193" s="437"/>
      <c r="M193" s="21"/>
    </row>
    <row r="194" spans="3:13" ht="14.25" customHeight="1">
      <c r="C194" s="174"/>
      <c r="D194" s="175"/>
      <c r="L194" s="175"/>
      <c r="M194" s="21"/>
    </row>
    <row r="195" spans="3:13" ht="14.25" customHeight="1">
      <c r="C195" s="174"/>
      <c r="D195" s="175"/>
      <c r="L195" s="175"/>
      <c r="M195" s="21"/>
    </row>
    <row r="196" spans="3:12" s="104" customFormat="1" ht="14.25" customHeight="1">
      <c r="C196" s="176"/>
      <c r="L196" s="17"/>
    </row>
    <row r="197" spans="3:12" s="104" customFormat="1" ht="14.25" customHeight="1">
      <c r="C197" s="176"/>
      <c r="L197" s="17"/>
    </row>
    <row r="198" spans="3:12" s="104" customFormat="1" ht="14.25" customHeight="1">
      <c r="C198" s="176"/>
      <c r="L198" s="17"/>
    </row>
    <row r="199" spans="3:12" s="104" customFormat="1" ht="14.25" customHeight="1">
      <c r="C199" s="176"/>
      <c r="L199" s="17"/>
    </row>
    <row r="200" spans="3:12" s="104" customFormat="1" ht="14.25" customHeight="1">
      <c r="C200" s="176"/>
      <c r="L200" s="17"/>
    </row>
    <row r="201" spans="3:12" s="104" customFormat="1" ht="14.25" customHeight="1">
      <c r="C201" s="176"/>
      <c r="L201" s="165"/>
    </row>
    <row r="202" spans="3:12" s="104" customFormat="1" ht="14.25" customHeight="1">
      <c r="C202" s="176"/>
      <c r="L202" s="165"/>
    </row>
    <row r="203" spans="3:12" s="104" customFormat="1" ht="14.25" customHeight="1">
      <c r="C203" s="176"/>
      <c r="L203" s="165"/>
    </row>
    <row r="204" spans="3:12" s="104" customFormat="1" ht="14.25" customHeight="1">
      <c r="C204" s="176"/>
      <c r="L204" s="165"/>
    </row>
    <row r="205" spans="3:13" ht="14.25" customHeight="1">
      <c r="C205" s="21"/>
      <c r="D205" s="11"/>
      <c r="L205" s="11"/>
      <c r="M205" s="21"/>
    </row>
    <row r="206" spans="3:13" ht="14.25" customHeight="1">
      <c r="C206" s="21"/>
      <c r="D206" s="11"/>
      <c r="L206" s="11"/>
      <c r="M206" s="21"/>
    </row>
    <row r="207" spans="3:13" ht="14.25" customHeight="1">
      <c r="C207" s="100"/>
      <c r="D207" s="168"/>
      <c r="L207" s="168"/>
      <c r="M207" s="21"/>
    </row>
    <row r="208" spans="3:13" ht="14.25" customHeight="1">
      <c r="C208" s="100"/>
      <c r="D208" s="168"/>
      <c r="L208" s="168"/>
      <c r="M208" s="21"/>
    </row>
    <row r="209" spans="3:13" ht="14.25" customHeight="1">
      <c r="C209" s="174"/>
      <c r="D209" s="175"/>
      <c r="L209" s="175"/>
      <c r="M209" s="21"/>
    </row>
    <row r="210" spans="3:13" ht="14.25" customHeight="1">
      <c r="C210" s="174"/>
      <c r="D210" s="175"/>
      <c r="L210" s="175"/>
      <c r="M210" s="21"/>
    </row>
    <row r="211" spans="3:12" s="104" customFormat="1" ht="14.25" customHeight="1">
      <c r="C211" s="176"/>
      <c r="L211" s="17"/>
    </row>
    <row r="212" spans="3:12" s="104" customFormat="1" ht="14.25" customHeight="1">
      <c r="C212" s="176"/>
      <c r="L212" s="17"/>
    </row>
    <row r="213" spans="3:12" s="104" customFormat="1" ht="14.25" customHeight="1">
      <c r="C213" s="176"/>
      <c r="L213" s="17"/>
    </row>
    <row r="214" spans="3:12" s="104" customFormat="1" ht="14.25" customHeight="1">
      <c r="C214" s="176"/>
      <c r="L214" s="17"/>
    </row>
    <row r="215" spans="3:12" s="104" customFormat="1" ht="14.25" customHeight="1">
      <c r="C215" s="176"/>
      <c r="L215" s="165"/>
    </row>
    <row r="216" spans="3:12" s="104" customFormat="1" ht="14.25" customHeight="1">
      <c r="C216" s="176"/>
      <c r="L216" s="165"/>
    </row>
    <row r="217" spans="3:12" s="104" customFormat="1" ht="14.25" customHeight="1">
      <c r="C217" s="176"/>
      <c r="L217" s="165"/>
    </row>
    <row r="218" spans="3:13" ht="14.25" customHeight="1">
      <c r="C218" s="21"/>
      <c r="D218" s="11"/>
      <c r="L218" s="11"/>
      <c r="M218" s="21"/>
    </row>
    <row r="219" spans="3:13" ht="14.25" customHeight="1">
      <c r="C219" s="100"/>
      <c r="D219" s="168"/>
      <c r="L219" s="168"/>
      <c r="M219" s="21"/>
    </row>
    <row r="220" spans="3:13" ht="14.25" customHeight="1">
      <c r="C220" s="100"/>
      <c r="D220" s="168"/>
      <c r="L220" s="168"/>
      <c r="M220" s="21"/>
    </row>
    <row r="221" spans="3:13" ht="14.25" customHeight="1">
      <c r="C221" s="174"/>
      <c r="D221" s="175"/>
      <c r="L221" s="175"/>
      <c r="M221" s="21"/>
    </row>
    <row r="222" spans="3:13" ht="14.25" customHeight="1">
      <c r="C222" s="174"/>
      <c r="D222" s="175"/>
      <c r="L222" s="175"/>
      <c r="M222" s="21"/>
    </row>
    <row r="223" spans="3:12" s="104" customFormat="1" ht="14.25" customHeight="1">
      <c r="C223" s="176"/>
      <c r="L223" s="17"/>
    </row>
    <row r="224" spans="3:12" s="104" customFormat="1" ht="14.25" customHeight="1">
      <c r="C224" s="176"/>
      <c r="L224" s="165"/>
    </row>
    <row r="225" spans="3:13" ht="14.25" customHeight="1">
      <c r="C225" s="21"/>
      <c r="D225" s="11"/>
      <c r="E225" s="11"/>
      <c r="F225" s="11"/>
      <c r="G225" s="11"/>
      <c r="H225" s="11"/>
      <c r="I225" s="11" t="s">
        <v>162</v>
      </c>
      <c r="J225" s="167"/>
      <c r="K225" s="11"/>
      <c r="L225" s="11"/>
      <c r="M225" s="21"/>
    </row>
    <row r="226" spans="3:13" ht="14.25" customHeight="1">
      <c r="C226" s="21"/>
      <c r="D226" s="11"/>
      <c r="E226" s="11"/>
      <c r="F226" s="11"/>
      <c r="G226" s="11"/>
      <c r="H226" s="11"/>
      <c r="I226" s="11"/>
      <c r="J226" s="167"/>
      <c r="K226" s="177"/>
      <c r="L226" s="11"/>
      <c r="M226" s="21"/>
    </row>
    <row r="227" ht="14.25" customHeight="1">
      <c r="C227" s="100"/>
    </row>
    <row r="228" spans="3:13" ht="14.25" customHeight="1">
      <c r="C228" s="21"/>
      <c r="D228" s="11"/>
      <c r="E228" s="11"/>
      <c r="F228" s="11"/>
      <c r="G228" s="11"/>
      <c r="H228" s="11"/>
      <c r="I228" s="11"/>
      <c r="J228" s="167"/>
      <c r="K228" s="177"/>
      <c r="M228" s="21"/>
    </row>
    <row r="229" spans="3:13" ht="14.25" customHeight="1">
      <c r="C229" s="21"/>
      <c r="D229" s="11"/>
      <c r="E229" s="11"/>
      <c r="F229" s="11"/>
      <c r="G229" s="11"/>
      <c r="H229" s="11"/>
      <c r="I229" s="11"/>
      <c r="J229" s="167"/>
      <c r="K229" s="177"/>
      <c r="L229" s="11"/>
      <c r="M229" s="21"/>
    </row>
    <row r="230" spans="3:13" ht="14.25" customHeight="1">
      <c r="C230" s="21"/>
      <c r="D230" s="11"/>
      <c r="E230" s="11"/>
      <c r="F230" s="11"/>
      <c r="G230" s="11"/>
      <c r="H230" s="11"/>
      <c r="I230" s="11"/>
      <c r="J230" s="167"/>
      <c r="K230" s="11"/>
      <c r="L230" s="11"/>
      <c r="M230" s="21"/>
    </row>
    <row r="231" spans="3:13" ht="14.25" customHeight="1">
      <c r="C231" s="21"/>
      <c r="D231" s="11"/>
      <c r="E231" s="11"/>
      <c r="F231" s="11"/>
      <c r="G231" s="11"/>
      <c r="H231" s="11"/>
      <c r="I231" s="11"/>
      <c r="J231" s="167"/>
      <c r="K231" s="11"/>
      <c r="L231" s="11"/>
      <c r="M231" s="21"/>
    </row>
    <row r="232" spans="3:13" ht="14.25" customHeight="1">
      <c r="C232" s="21"/>
      <c r="D232" s="11"/>
      <c r="E232" s="11"/>
      <c r="F232" s="11"/>
      <c r="G232" s="11"/>
      <c r="H232" s="11"/>
      <c r="I232" s="11"/>
      <c r="J232" s="167"/>
      <c r="K232" s="11"/>
      <c r="L232" s="11"/>
      <c r="M232" s="21"/>
    </row>
    <row r="233" spans="3:13" ht="14.25" customHeight="1">
      <c r="C233" s="21"/>
      <c r="D233" s="11"/>
      <c r="E233" s="11"/>
      <c r="F233" s="11"/>
      <c r="G233" s="11"/>
      <c r="H233" s="11"/>
      <c r="I233" s="11"/>
      <c r="J233" s="167"/>
      <c r="K233" s="11"/>
      <c r="L233" s="11"/>
      <c r="M233" s="21"/>
    </row>
    <row r="234" spans="3:13" ht="14.25" customHeight="1">
      <c r="C234" s="21"/>
      <c r="D234" s="11"/>
      <c r="E234" s="11"/>
      <c r="F234" s="11"/>
      <c r="G234" s="11"/>
      <c r="H234" s="11"/>
      <c r="I234" s="11"/>
      <c r="J234" s="167"/>
      <c r="K234" s="11"/>
      <c r="L234" s="11"/>
      <c r="M234" s="21"/>
    </row>
    <row r="235" spans="3:13" ht="14.25" customHeight="1">
      <c r="C235" s="21"/>
      <c r="D235" s="11"/>
      <c r="E235" s="11"/>
      <c r="F235" s="11"/>
      <c r="G235" s="11"/>
      <c r="H235" s="11"/>
      <c r="I235" s="11"/>
      <c r="J235" s="167"/>
      <c r="K235" s="11"/>
      <c r="L235" s="11"/>
      <c r="M235" s="21"/>
    </row>
    <row r="236" spans="3:13" ht="14.25" customHeight="1">
      <c r="C236" s="21"/>
      <c r="D236" s="11"/>
      <c r="E236" s="11"/>
      <c r="F236" s="11"/>
      <c r="G236" s="11"/>
      <c r="H236" s="11"/>
      <c r="I236" s="11"/>
      <c r="J236" s="167"/>
      <c r="K236" s="11"/>
      <c r="L236" s="11"/>
      <c r="M236" s="21"/>
    </row>
    <row r="237" spans="3:13" ht="14.25" customHeight="1">
      <c r="C237" s="21"/>
      <c r="D237" s="11"/>
      <c r="E237" s="11"/>
      <c r="F237" s="11"/>
      <c r="G237" s="11"/>
      <c r="H237" s="11"/>
      <c r="I237" s="11"/>
      <c r="J237" s="167"/>
      <c r="K237" s="11"/>
      <c r="L237" s="11"/>
      <c r="M237" s="21"/>
    </row>
    <row r="238" spans="3:13" ht="14.25" customHeight="1">
      <c r="C238" s="100"/>
      <c r="D238" s="11"/>
      <c r="E238" s="11"/>
      <c r="F238" s="11"/>
      <c r="G238" s="11"/>
      <c r="H238" s="11"/>
      <c r="I238" s="11"/>
      <c r="J238" s="11"/>
      <c r="K238" s="179"/>
      <c r="M238" s="21"/>
    </row>
    <row r="239" spans="3:13" ht="14.25" customHeight="1">
      <c r="C239" s="21"/>
      <c r="D239" s="11"/>
      <c r="E239" s="11"/>
      <c r="F239" s="27"/>
      <c r="G239" s="16"/>
      <c r="H239" s="11"/>
      <c r="I239" s="11"/>
      <c r="J239" s="11"/>
      <c r="K239" s="11"/>
      <c r="M239" s="21"/>
    </row>
    <row r="240" spans="3:13" ht="14.25" customHeight="1">
      <c r="C240" s="21"/>
      <c r="D240" s="11"/>
      <c r="E240" s="11"/>
      <c r="F240" s="27"/>
      <c r="G240" s="16"/>
      <c r="H240" s="11"/>
      <c r="I240" s="11"/>
      <c r="J240" s="11"/>
      <c r="K240" s="11"/>
      <c r="M240" s="21"/>
    </row>
    <row r="241" spans="3:13" ht="14.25" customHeight="1">
      <c r="C241" s="100"/>
      <c r="D241" s="11"/>
      <c r="E241" s="11"/>
      <c r="F241" s="22"/>
      <c r="G241" s="16"/>
      <c r="H241" s="11"/>
      <c r="I241" s="11"/>
      <c r="J241" s="11"/>
      <c r="M241" s="11"/>
    </row>
    <row r="242" spans="3:13" ht="14.25" customHeight="1">
      <c r="C242" s="21"/>
      <c r="D242" s="11"/>
      <c r="E242" s="11"/>
      <c r="F242" s="11"/>
      <c r="G242" s="11"/>
      <c r="H242" s="11"/>
      <c r="I242" s="11"/>
      <c r="J242" s="167"/>
      <c r="K242" s="11"/>
      <c r="L242" s="11"/>
      <c r="M242" s="11"/>
    </row>
    <row r="243" spans="3:13" ht="14.25" customHeight="1">
      <c r="C243" s="21"/>
      <c r="D243" s="11"/>
      <c r="E243" s="11"/>
      <c r="F243" s="11"/>
      <c r="G243" s="11"/>
      <c r="H243" s="11"/>
      <c r="I243" s="11"/>
      <c r="J243" s="167"/>
      <c r="K243" s="11"/>
      <c r="L243" s="11"/>
      <c r="M243" s="11"/>
    </row>
    <row r="244" spans="3:13" ht="14.25" customHeight="1">
      <c r="C244" s="128"/>
      <c r="D244" s="11"/>
      <c r="E244" s="11"/>
      <c r="F244" s="11"/>
      <c r="G244" s="11"/>
      <c r="H244" s="11"/>
      <c r="I244" s="11"/>
      <c r="J244" s="11"/>
      <c r="K244" s="11"/>
      <c r="L244" s="178"/>
      <c r="M244" s="11"/>
    </row>
    <row r="245" spans="3:13" ht="14.25" customHeight="1">
      <c r="C245" s="21"/>
      <c r="D245" s="11"/>
      <c r="E245" s="11"/>
      <c r="F245" s="11"/>
      <c r="G245" s="11"/>
      <c r="H245" s="11"/>
      <c r="I245" s="11"/>
      <c r="J245" s="167"/>
      <c r="K245" s="11"/>
      <c r="L245" s="11"/>
      <c r="M245" s="11"/>
    </row>
    <row r="246" spans="3:13" ht="14.25" customHeight="1">
      <c r="C246" s="21"/>
      <c r="D246" s="179"/>
      <c r="E246" s="11"/>
      <c r="F246" s="11"/>
      <c r="G246" s="11"/>
      <c r="H246" s="11"/>
      <c r="I246" s="11"/>
      <c r="J246" s="167"/>
      <c r="K246" s="11"/>
      <c r="L246" s="11"/>
      <c r="M246" s="11"/>
    </row>
    <row r="247" spans="3:13" ht="14.25" customHeight="1">
      <c r="C247" s="21"/>
      <c r="D247" s="179"/>
      <c r="E247" s="11"/>
      <c r="F247" s="11"/>
      <c r="G247" s="11"/>
      <c r="H247" s="11"/>
      <c r="I247" s="11"/>
      <c r="J247" s="167"/>
      <c r="K247" s="11"/>
      <c r="L247" s="11"/>
      <c r="M247" s="11"/>
    </row>
    <row r="248" spans="3:13" ht="14.25" customHeight="1">
      <c r="C248" s="11"/>
      <c r="D248" s="179"/>
      <c r="E248" s="11"/>
      <c r="F248" s="11"/>
      <c r="G248" s="11"/>
      <c r="H248" s="11"/>
      <c r="I248" s="11"/>
      <c r="J248" s="167"/>
      <c r="K248" s="11"/>
      <c r="L248" s="11"/>
      <c r="M248" s="11"/>
    </row>
    <row r="249" spans="3:13" ht="14.25" customHeight="1">
      <c r="C249" s="11"/>
      <c r="D249" s="179"/>
      <c r="E249" s="11"/>
      <c r="F249" s="11"/>
      <c r="G249" s="11"/>
      <c r="H249" s="11"/>
      <c r="I249" s="11"/>
      <c r="J249" s="167"/>
      <c r="K249" s="11"/>
      <c r="L249" s="11"/>
      <c r="M249" s="11"/>
    </row>
    <row r="250" spans="3:13" ht="14.25" customHeight="1">
      <c r="C250" s="11"/>
      <c r="D250" s="179"/>
      <c r="E250" s="11"/>
      <c r="F250" s="11"/>
      <c r="G250" s="11"/>
      <c r="H250" s="11"/>
      <c r="I250" s="11"/>
      <c r="J250" s="167"/>
      <c r="K250" s="11"/>
      <c r="L250" s="11"/>
      <c r="M250" s="11"/>
    </row>
    <row r="251" spans="3:13" ht="14.25" customHeight="1">
      <c r="C251" s="11"/>
      <c r="D251" s="179"/>
      <c r="E251" s="11"/>
      <c r="F251" s="11"/>
      <c r="G251" s="11"/>
      <c r="H251" s="11"/>
      <c r="I251" s="11"/>
      <c r="J251" s="167"/>
      <c r="K251" s="11"/>
      <c r="L251" s="11"/>
      <c r="M251" s="11"/>
    </row>
    <row r="252" spans="3:13" ht="14.25" customHeight="1">
      <c r="C252" s="11"/>
      <c r="D252" s="179"/>
      <c r="E252" s="11"/>
      <c r="F252" s="11"/>
      <c r="G252" s="11"/>
      <c r="H252" s="11"/>
      <c r="I252" s="11"/>
      <c r="J252" s="167"/>
      <c r="K252" s="11"/>
      <c r="L252" s="11"/>
      <c r="M252" s="11"/>
    </row>
    <row r="253" spans="3:13" ht="14.25" customHeight="1">
      <c r="C253" s="11"/>
      <c r="D253" s="11"/>
      <c r="E253" s="11"/>
      <c r="F253" s="11"/>
      <c r="G253" s="11"/>
      <c r="H253" s="11"/>
      <c r="I253" s="11"/>
      <c r="J253" s="11"/>
      <c r="K253" s="11"/>
      <c r="L253" s="11"/>
      <c r="M253" s="11"/>
    </row>
    <row r="254" spans="3:13" ht="14.25" customHeight="1">
      <c r="C254" s="11"/>
      <c r="D254" s="11"/>
      <c r="E254" s="11"/>
      <c r="F254" s="11"/>
      <c r="G254" s="11"/>
      <c r="H254" s="11"/>
      <c r="I254" s="11"/>
      <c r="J254" s="11"/>
      <c r="K254" s="11"/>
      <c r="L254" s="11"/>
      <c r="M254" s="11"/>
    </row>
    <row r="255" spans="3:13" ht="14.25" customHeight="1">
      <c r="C255" s="11"/>
      <c r="D255" s="11"/>
      <c r="E255" s="11"/>
      <c r="F255" s="11"/>
      <c r="G255" s="11"/>
      <c r="H255" s="11"/>
      <c r="I255" s="11"/>
      <c r="J255" s="11"/>
      <c r="K255" s="11"/>
      <c r="L255" s="11"/>
      <c r="M255" s="11"/>
    </row>
    <row r="256" spans="3:13" ht="14.25" customHeight="1">
      <c r="C256" s="11"/>
      <c r="D256" s="11"/>
      <c r="E256" s="11"/>
      <c r="F256" s="11"/>
      <c r="G256" s="11"/>
      <c r="H256" s="11"/>
      <c r="I256" s="11"/>
      <c r="J256" s="11"/>
      <c r="K256" s="11"/>
      <c r="L256" s="11"/>
      <c r="M256" s="11"/>
    </row>
    <row r="257" spans="3:13" ht="14.25" customHeight="1">
      <c r="C257" s="11"/>
      <c r="D257" s="11"/>
      <c r="E257" s="11"/>
      <c r="F257" s="11"/>
      <c r="G257" s="11"/>
      <c r="H257" s="11"/>
      <c r="I257" s="11"/>
      <c r="J257" s="11"/>
      <c r="K257" s="11"/>
      <c r="L257" s="11"/>
      <c r="M257" s="11"/>
    </row>
    <row r="258" spans="3:13" ht="14.25" customHeight="1">
      <c r="C258" s="21"/>
      <c r="D258" s="11"/>
      <c r="E258" s="11"/>
      <c r="F258" s="11"/>
      <c r="G258" s="11"/>
      <c r="H258" s="11"/>
      <c r="I258" s="11"/>
      <c r="J258" s="11"/>
      <c r="K258" s="11"/>
      <c r="L258" s="11"/>
      <c r="M258" s="11"/>
    </row>
    <row r="259" spans="3:13" ht="14.25" customHeight="1">
      <c r="C259" s="11"/>
      <c r="D259" s="11"/>
      <c r="E259" s="11"/>
      <c r="F259" s="11"/>
      <c r="G259" s="11"/>
      <c r="H259" s="11"/>
      <c r="I259" s="11"/>
      <c r="J259" s="11"/>
      <c r="K259" s="11"/>
      <c r="L259" s="11"/>
      <c r="M259" s="11"/>
    </row>
    <row r="260" spans="3:13" ht="14.25" customHeight="1">
      <c r="C260" s="11"/>
      <c r="D260" s="11"/>
      <c r="E260" s="11"/>
      <c r="F260" s="11"/>
      <c r="G260" s="11"/>
      <c r="H260" s="11"/>
      <c r="I260" s="11"/>
      <c r="J260" s="11"/>
      <c r="K260" s="11"/>
      <c r="L260" s="11"/>
      <c r="M260" s="11"/>
    </row>
    <row r="261" spans="3:13" ht="14.25" customHeight="1">
      <c r="C261" s="11"/>
      <c r="D261" s="11"/>
      <c r="E261" s="11"/>
      <c r="F261" s="11"/>
      <c r="G261" s="11"/>
      <c r="H261" s="11"/>
      <c r="I261" s="11"/>
      <c r="J261" s="11"/>
      <c r="K261" s="11"/>
      <c r="L261" s="11"/>
      <c r="M261" s="11"/>
    </row>
    <row r="262" spans="3:13" ht="14.25" customHeight="1">
      <c r="C262" s="11"/>
      <c r="D262" s="11"/>
      <c r="E262" s="11"/>
      <c r="F262" s="11"/>
      <c r="G262" s="11"/>
      <c r="H262" s="11"/>
      <c r="I262" s="11"/>
      <c r="J262" s="11"/>
      <c r="K262" s="11"/>
      <c r="L262" s="11"/>
      <c r="M262" s="11"/>
    </row>
    <row r="263" spans="3:13" ht="14.25" customHeight="1">
      <c r="C263" s="11"/>
      <c r="D263" s="11"/>
      <c r="E263" s="11"/>
      <c r="F263" s="11"/>
      <c r="G263" s="11"/>
      <c r="H263" s="11"/>
      <c r="I263" s="11"/>
      <c r="J263" s="11"/>
      <c r="K263" s="11"/>
      <c r="L263" s="11"/>
      <c r="M263" s="11"/>
    </row>
    <row r="264" spans="3:13" ht="14.25" customHeight="1">
      <c r="C264" s="11"/>
      <c r="D264" s="11"/>
      <c r="E264" s="11"/>
      <c r="F264" s="11"/>
      <c r="G264" s="11"/>
      <c r="H264" s="11"/>
      <c r="I264" s="11"/>
      <c r="J264" s="11"/>
      <c r="K264" s="11"/>
      <c r="L264" s="11"/>
      <c r="M264" s="11"/>
    </row>
    <row r="265" spans="3:13" ht="14.25" customHeight="1">
      <c r="C265" s="11"/>
      <c r="D265" s="11"/>
      <c r="E265" s="11"/>
      <c r="F265" s="11"/>
      <c r="G265" s="11"/>
      <c r="H265" s="11"/>
      <c r="I265" s="11"/>
      <c r="J265" s="11"/>
      <c r="K265" s="11"/>
      <c r="L265" s="11"/>
      <c r="M265" s="11"/>
    </row>
    <row r="266" spans="3:13" ht="14.25" customHeight="1">
      <c r="C266" s="11"/>
      <c r="D266" s="11"/>
      <c r="E266" s="11"/>
      <c r="F266" s="11"/>
      <c r="G266" s="11"/>
      <c r="H266" s="11"/>
      <c r="I266" s="11"/>
      <c r="J266" s="11"/>
      <c r="K266" s="11"/>
      <c r="L266" s="11"/>
      <c r="M266" s="11"/>
    </row>
    <row r="267" spans="3:13" ht="14.25" customHeight="1">
      <c r="C267" s="11"/>
      <c r="D267" s="11"/>
      <c r="E267" s="11"/>
      <c r="F267" s="11"/>
      <c r="G267" s="11"/>
      <c r="H267" s="11"/>
      <c r="I267" s="11"/>
      <c r="J267" s="11"/>
      <c r="K267" s="11"/>
      <c r="L267" s="11"/>
      <c r="M267" s="11"/>
    </row>
    <row r="268" spans="3:13" ht="14.25" customHeight="1">
      <c r="C268" s="11"/>
      <c r="D268" s="11"/>
      <c r="E268" s="11"/>
      <c r="F268" s="11"/>
      <c r="G268" s="11"/>
      <c r="H268" s="11"/>
      <c r="I268" s="11"/>
      <c r="J268" s="11"/>
      <c r="K268" s="11"/>
      <c r="L268" s="11"/>
      <c r="M268" s="11"/>
    </row>
    <row r="269" spans="3:13" ht="14.25" customHeight="1">
      <c r="C269" s="11"/>
      <c r="D269" s="11"/>
      <c r="E269" s="11"/>
      <c r="F269" s="11"/>
      <c r="G269" s="11"/>
      <c r="H269" s="11"/>
      <c r="I269" s="11"/>
      <c r="J269" s="11"/>
      <c r="K269" s="11"/>
      <c r="L269" s="11"/>
      <c r="M269" s="11"/>
    </row>
    <row r="270" spans="3:13" ht="14.25" customHeight="1">
      <c r="C270" s="11"/>
      <c r="D270" s="11"/>
      <c r="E270" s="11"/>
      <c r="F270" s="11"/>
      <c r="G270" s="11"/>
      <c r="H270" s="11"/>
      <c r="I270" s="11"/>
      <c r="J270" s="11"/>
      <c r="K270" s="11"/>
      <c r="L270" s="11"/>
      <c r="M270" s="11"/>
    </row>
    <row r="271" spans="3:13" ht="14.25" customHeight="1">
      <c r="C271" s="11"/>
      <c r="D271" s="11"/>
      <c r="E271" s="11"/>
      <c r="F271" s="11"/>
      <c r="G271" s="11"/>
      <c r="H271" s="11"/>
      <c r="I271" s="11"/>
      <c r="J271" s="11"/>
      <c r="K271" s="11"/>
      <c r="L271" s="11"/>
      <c r="M271" s="11"/>
    </row>
    <row r="272" spans="3:13" ht="14.25" customHeight="1">
      <c r="C272" s="11"/>
      <c r="D272" s="11"/>
      <c r="E272" s="11"/>
      <c r="F272" s="11"/>
      <c r="G272" s="11"/>
      <c r="H272" s="11"/>
      <c r="I272" s="11"/>
      <c r="J272" s="11"/>
      <c r="K272" s="11"/>
      <c r="L272" s="11"/>
      <c r="M272" s="11"/>
    </row>
    <row r="273" spans="3:13" ht="14.25" customHeight="1">
      <c r="C273" s="11"/>
      <c r="D273" s="11"/>
      <c r="E273" s="11"/>
      <c r="F273" s="11"/>
      <c r="G273" s="11"/>
      <c r="H273" s="11"/>
      <c r="I273" s="11"/>
      <c r="J273" s="11"/>
      <c r="K273" s="11"/>
      <c r="L273" s="11"/>
      <c r="M273" s="11"/>
    </row>
    <row r="274" spans="3:13" ht="14.25" customHeight="1">
      <c r="C274" s="11"/>
      <c r="D274" s="11"/>
      <c r="E274" s="11"/>
      <c r="F274" s="11"/>
      <c r="G274" s="11"/>
      <c r="H274" s="11"/>
      <c r="I274" s="11"/>
      <c r="J274" s="11"/>
      <c r="K274" s="11"/>
      <c r="L274" s="11"/>
      <c r="M274" s="11"/>
    </row>
    <row r="275" spans="3:13" ht="14.25" customHeight="1">
      <c r="C275" s="11"/>
      <c r="D275" s="11"/>
      <c r="E275" s="11"/>
      <c r="F275" s="11"/>
      <c r="G275" s="11"/>
      <c r="H275" s="11"/>
      <c r="I275" s="11"/>
      <c r="J275" s="11"/>
      <c r="K275" s="11"/>
      <c r="L275" s="11"/>
      <c r="M275" s="11"/>
    </row>
    <row r="276" spans="3:13" ht="14.25" customHeight="1">
      <c r="C276" s="11"/>
      <c r="D276" s="11"/>
      <c r="E276" s="11"/>
      <c r="F276" s="11"/>
      <c r="G276" s="11"/>
      <c r="H276" s="11"/>
      <c r="I276" s="11"/>
      <c r="J276" s="11"/>
      <c r="K276" s="11"/>
      <c r="L276" s="11"/>
      <c r="M276" s="11"/>
    </row>
    <row r="277" spans="3:13" ht="14.25" customHeight="1">
      <c r="C277" s="11"/>
      <c r="D277" s="11"/>
      <c r="E277" s="11"/>
      <c r="F277" s="11"/>
      <c r="G277" s="11"/>
      <c r="H277" s="11"/>
      <c r="I277" s="11"/>
      <c r="J277" s="11"/>
      <c r="K277" s="11"/>
      <c r="L277" s="11"/>
      <c r="M277" s="11"/>
    </row>
    <row r="278" spans="3:13" ht="14.25" customHeight="1">
      <c r="C278" s="11"/>
      <c r="D278" s="11"/>
      <c r="E278" s="11"/>
      <c r="F278" s="11"/>
      <c r="G278" s="11"/>
      <c r="H278" s="11"/>
      <c r="I278" s="11"/>
      <c r="J278" s="11"/>
      <c r="K278" s="11"/>
      <c r="L278" s="11"/>
      <c r="M278" s="11"/>
    </row>
    <row r="279" spans="3:13" ht="14.25" customHeight="1">
      <c r="C279" s="11"/>
      <c r="D279" s="11"/>
      <c r="E279" s="11"/>
      <c r="F279" s="11"/>
      <c r="G279" s="11"/>
      <c r="H279" s="11"/>
      <c r="I279" s="11"/>
      <c r="J279" s="11"/>
      <c r="K279" s="11"/>
      <c r="L279" s="11"/>
      <c r="M279" s="11"/>
    </row>
    <row r="280" spans="3:13" ht="14.25" customHeight="1">
      <c r="C280" s="11"/>
      <c r="D280" s="11"/>
      <c r="E280" s="11"/>
      <c r="F280" s="11"/>
      <c r="G280" s="11"/>
      <c r="H280" s="11"/>
      <c r="I280" s="11"/>
      <c r="J280" s="11"/>
      <c r="K280" s="11"/>
      <c r="L280" s="11"/>
      <c r="M280" s="11"/>
    </row>
    <row r="281" spans="3:13" ht="14.25" customHeight="1">
      <c r="C281" s="11"/>
      <c r="D281" s="11"/>
      <c r="E281" s="11"/>
      <c r="F281" s="11"/>
      <c r="G281" s="11"/>
      <c r="H281" s="11"/>
      <c r="I281" s="11"/>
      <c r="J281" s="11"/>
      <c r="K281" s="11"/>
      <c r="L281" s="11"/>
      <c r="M281" s="11"/>
    </row>
    <row r="282" spans="3:13" ht="14.25" customHeight="1">
      <c r="C282" s="11"/>
      <c r="D282" s="11"/>
      <c r="E282" s="11"/>
      <c r="F282" s="11"/>
      <c r="G282" s="11"/>
      <c r="H282" s="11"/>
      <c r="I282" s="11"/>
      <c r="J282" s="11"/>
      <c r="K282" s="11"/>
      <c r="L282" s="11"/>
      <c r="M282" s="11"/>
    </row>
    <row r="283" spans="3:13" ht="14.25" customHeight="1">
      <c r="C283" s="11"/>
      <c r="D283" s="11"/>
      <c r="E283" s="11"/>
      <c r="F283" s="11"/>
      <c r="G283" s="11"/>
      <c r="H283" s="11"/>
      <c r="I283" s="11"/>
      <c r="J283" s="11"/>
      <c r="K283" s="11"/>
      <c r="L283" s="11"/>
      <c r="M283" s="11"/>
    </row>
    <row r="284" spans="3:13" ht="14.25" customHeight="1">
      <c r="C284" s="11"/>
      <c r="D284" s="11"/>
      <c r="E284" s="11"/>
      <c r="F284" s="11"/>
      <c r="G284" s="11"/>
      <c r="H284" s="11"/>
      <c r="I284" s="11"/>
      <c r="J284" s="11"/>
      <c r="K284" s="11"/>
      <c r="L284" s="11"/>
      <c r="M284" s="11"/>
    </row>
    <row r="285" spans="3:13" ht="14.25" customHeight="1">
      <c r="C285" s="11"/>
      <c r="D285" s="11"/>
      <c r="E285" s="11"/>
      <c r="F285" s="11"/>
      <c r="G285" s="11"/>
      <c r="H285" s="11"/>
      <c r="I285" s="11"/>
      <c r="J285" s="11"/>
      <c r="K285" s="11"/>
      <c r="L285" s="11"/>
      <c r="M285" s="11"/>
    </row>
    <row r="286" spans="3:13" ht="14.25" customHeight="1">
      <c r="C286" s="11"/>
      <c r="D286" s="11"/>
      <c r="E286" s="11"/>
      <c r="F286" s="11"/>
      <c r="G286" s="11"/>
      <c r="H286" s="11"/>
      <c r="I286" s="11"/>
      <c r="J286" s="11"/>
      <c r="K286" s="11"/>
      <c r="L286" s="11"/>
      <c r="M286" s="11"/>
    </row>
    <row r="287" spans="3:13" ht="14.25" customHeight="1">
      <c r="C287" s="11"/>
      <c r="D287" s="11"/>
      <c r="E287" s="11"/>
      <c r="F287" s="11"/>
      <c r="G287" s="11"/>
      <c r="H287" s="11"/>
      <c r="I287" s="11"/>
      <c r="J287" s="11"/>
      <c r="K287" s="11"/>
      <c r="L287" s="11"/>
      <c r="M287" s="11"/>
    </row>
    <row r="288" spans="3:13" ht="14.25" customHeight="1">
      <c r="C288" s="11"/>
      <c r="D288" s="11"/>
      <c r="E288" s="11"/>
      <c r="F288" s="11"/>
      <c r="G288" s="11"/>
      <c r="H288" s="11"/>
      <c r="I288" s="11"/>
      <c r="J288" s="11"/>
      <c r="K288" s="11"/>
      <c r="L288" s="11"/>
      <c r="M288" s="11"/>
    </row>
    <row r="289" spans="3:13" ht="14.25" customHeight="1">
      <c r="C289" s="11"/>
      <c r="D289" s="11"/>
      <c r="E289" s="11"/>
      <c r="F289" s="11"/>
      <c r="G289" s="11"/>
      <c r="H289" s="11"/>
      <c r="I289" s="11"/>
      <c r="J289" s="11"/>
      <c r="K289" s="11"/>
      <c r="L289" s="11"/>
      <c r="M289" s="11"/>
    </row>
    <row r="290" spans="3:13" ht="14.25" customHeight="1">
      <c r="C290" s="11"/>
      <c r="D290" s="11"/>
      <c r="E290" s="11"/>
      <c r="F290" s="11"/>
      <c r="G290" s="11"/>
      <c r="H290" s="11"/>
      <c r="I290" s="11"/>
      <c r="J290" s="11"/>
      <c r="K290" s="11"/>
      <c r="L290" s="11"/>
      <c r="M290" s="11"/>
    </row>
    <row r="291" spans="3:13" ht="14.25" customHeight="1">
      <c r="C291" s="11"/>
      <c r="D291" s="11"/>
      <c r="E291" s="11"/>
      <c r="F291" s="11"/>
      <c r="G291" s="11"/>
      <c r="H291" s="11"/>
      <c r="I291" s="11"/>
      <c r="J291" s="11"/>
      <c r="K291" s="11"/>
      <c r="L291" s="11"/>
      <c r="M291" s="11"/>
    </row>
    <row r="292" spans="3:13" ht="14.25" customHeight="1">
      <c r="C292" s="11"/>
      <c r="D292" s="11"/>
      <c r="E292" s="11"/>
      <c r="F292" s="11"/>
      <c r="G292" s="11"/>
      <c r="H292" s="11"/>
      <c r="I292" s="11"/>
      <c r="J292" s="11"/>
      <c r="K292" s="11"/>
      <c r="L292" s="11"/>
      <c r="M292" s="11"/>
    </row>
    <row r="293" spans="3:13" ht="14.25" customHeight="1">
      <c r="C293" s="11"/>
      <c r="D293" s="11"/>
      <c r="E293" s="11"/>
      <c r="F293" s="11"/>
      <c r="G293" s="11"/>
      <c r="H293" s="11"/>
      <c r="I293" s="11"/>
      <c r="J293" s="11"/>
      <c r="K293" s="11"/>
      <c r="L293" s="11"/>
      <c r="M293" s="11"/>
    </row>
    <row r="294" spans="3:13" ht="14.25" customHeight="1">
      <c r="C294" s="11"/>
      <c r="D294" s="11"/>
      <c r="E294" s="11"/>
      <c r="F294" s="11"/>
      <c r="G294" s="11"/>
      <c r="H294" s="11"/>
      <c r="I294" s="11"/>
      <c r="J294" s="11"/>
      <c r="K294" s="11"/>
      <c r="L294" s="11"/>
      <c r="M294" s="11"/>
    </row>
    <row r="295" spans="3:13" ht="14.25" customHeight="1">
      <c r="C295" s="11"/>
      <c r="D295" s="11"/>
      <c r="E295" s="11"/>
      <c r="F295" s="11"/>
      <c r="G295" s="11"/>
      <c r="H295" s="11"/>
      <c r="I295" s="11"/>
      <c r="J295" s="11"/>
      <c r="K295" s="11"/>
      <c r="L295" s="11"/>
      <c r="M295" s="11"/>
    </row>
    <row r="296" spans="3:13" ht="14.25" customHeight="1">
      <c r="C296" s="11"/>
      <c r="D296" s="11"/>
      <c r="E296" s="11"/>
      <c r="F296" s="11"/>
      <c r="G296" s="11"/>
      <c r="H296" s="11"/>
      <c r="I296" s="11"/>
      <c r="J296" s="11"/>
      <c r="K296" s="11"/>
      <c r="L296" s="11"/>
      <c r="M296" s="11"/>
    </row>
    <row r="297" spans="3:13" ht="14.25" customHeight="1">
      <c r="C297" s="11"/>
      <c r="D297" s="11"/>
      <c r="E297" s="11"/>
      <c r="F297" s="11"/>
      <c r="G297" s="11"/>
      <c r="H297" s="11"/>
      <c r="I297" s="11"/>
      <c r="J297" s="11"/>
      <c r="K297" s="11"/>
      <c r="L297" s="11"/>
      <c r="M297" s="11"/>
    </row>
    <row r="298" ht="14.25" customHeight="1">
      <c r="J298" s="11"/>
    </row>
    <row r="299" ht="14.25" customHeight="1">
      <c r="J299" s="11"/>
    </row>
  </sheetData>
  <sheetProtection/>
  <mergeCells count="104">
    <mergeCell ref="A191:L193"/>
    <mergeCell ref="A178:L178"/>
    <mergeCell ref="A180:L182"/>
    <mergeCell ref="A184:L185"/>
    <mergeCell ref="A187:L189"/>
    <mergeCell ref="C166:L166"/>
    <mergeCell ref="I169:K169"/>
    <mergeCell ref="I170:K170"/>
    <mergeCell ref="E174:H174"/>
    <mergeCell ref="I174:K174"/>
    <mergeCell ref="E164:H164"/>
    <mergeCell ref="I164:K164"/>
    <mergeCell ref="C146:L146"/>
    <mergeCell ref="I149:K149"/>
    <mergeCell ref="I150:K150"/>
    <mergeCell ref="E156:H156"/>
    <mergeCell ref="I156:K156"/>
    <mergeCell ref="C159:L159"/>
    <mergeCell ref="I162:K162"/>
    <mergeCell ref="C139:L139"/>
    <mergeCell ref="I142:K142"/>
    <mergeCell ref="E144:H144"/>
    <mergeCell ref="I144:K144"/>
    <mergeCell ref="I133:K133"/>
    <mergeCell ref="I135:K135"/>
    <mergeCell ref="E137:H137"/>
    <mergeCell ref="I137:K137"/>
    <mergeCell ref="C126:L126"/>
    <mergeCell ref="C128:L128"/>
    <mergeCell ref="I131:K131"/>
    <mergeCell ref="I132:K132"/>
    <mergeCell ref="C116:L116"/>
    <mergeCell ref="I119:K119"/>
    <mergeCell ref="I121:K121"/>
    <mergeCell ref="E123:H123"/>
    <mergeCell ref="I123:K123"/>
    <mergeCell ref="I110:K110"/>
    <mergeCell ref="I111:K111"/>
    <mergeCell ref="I100:K100"/>
    <mergeCell ref="I101:K101"/>
    <mergeCell ref="I112:K112"/>
    <mergeCell ref="E113:H113"/>
    <mergeCell ref="I113:K113"/>
    <mergeCell ref="C107:L107"/>
    <mergeCell ref="E105:H105"/>
    <mergeCell ref="I105:K105"/>
    <mergeCell ref="E79:H79"/>
    <mergeCell ref="I79:K79"/>
    <mergeCell ref="E86:H86"/>
    <mergeCell ref="I86:K86"/>
    <mergeCell ref="C96:L96"/>
    <mergeCell ref="I99:K99"/>
    <mergeCell ref="E94:H94"/>
    <mergeCell ref="I94:K94"/>
    <mergeCell ref="C88:L88"/>
    <mergeCell ref="I91:K91"/>
    <mergeCell ref="C81:L81"/>
    <mergeCell ref="I84:K84"/>
    <mergeCell ref="C68:H68"/>
    <mergeCell ref="I68:K68"/>
    <mergeCell ref="C70:L70"/>
    <mergeCell ref="C72:L72"/>
    <mergeCell ref="E76:G76"/>
    <mergeCell ref="I76:K76"/>
    <mergeCell ref="E77:G77"/>
    <mergeCell ref="E78:G78"/>
    <mergeCell ref="C65:H65"/>
    <mergeCell ref="I65:K66"/>
    <mergeCell ref="L65:L66"/>
    <mergeCell ref="C66:H66"/>
    <mergeCell ref="D63:H63"/>
    <mergeCell ref="I63:K63"/>
    <mergeCell ref="D64:H64"/>
    <mergeCell ref="I64:K64"/>
    <mergeCell ref="D61:H61"/>
    <mergeCell ref="I61:K61"/>
    <mergeCell ref="D62:H62"/>
    <mergeCell ref="I62:K62"/>
    <mergeCell ref="D59:H59"/>
    <mergeCell ref="I59:K59"/>
    <mergeCell ref="D60:H60"/>
    <mergeCell ref="I60:K60"/>
    <mergeCell ref="C54:H54"/>
    <mergeCell ref="I54:K55"/>
    <mergeCell ref="C55:H55"/>
    <mergeCell ref="I51:K51"/>
    <mergeCell ref="I52:K52"/>
    <mergeCell ref="I53:K53"/>
    <mergeCell ref="I48:K48"/>
    <mergeCell ref="I49:K49"/>
    <mergeCell ref="C57:L57"/>
    <mergeCell ref="L54:L55"/>
    <mergeCell ref="A1:L2"/>
    <mergeCell ref="A9:B9"/>
    <mergeCell ref="D9:J9"/>
    <mergeCell ref="K9:L9"/>
    <mergeCell ref="A8:L8"/>
    <mergeCell ref="I50:K50"/>
    <mergeCell ref="D47:H47"/>
    <mergeCell ref="I47:K47"/>
    <mergeCell ref="A10:B17"/>
    <mergeCell ref="A18:B22"/>
    <mergeCell ref="A23:B43"/>
    <mergeCell ref="C45:L45"/>
  </mergeCells>
  <printOptions horizontalCentered="1"/>
  <pageMargins left="0.1968503937007874" right="0.1968503937007874" top="0.984251968503937" bottom="0.7874015748031497" header="0.5118110236220472" footer="0.31496062992125984"/>
  <pageSetup horizontalDpi="240" verticalDpi="240" orientation="portrait" scale="78" r:id="rId1"/>
  <headerFooter alignWithMargins="0">
    <oddHeader>&amp;C&amp;"Arial,Negrito"&amp;11Setcesp - Sindicato das Empresas de Transportes de Carga de São Paulo e Região</oddHeader>
    <oddFooter>&amp;CDepartamento de Economia e Estatística</oddFooter>
  </headerFooter>
  <rowBreaks count="4" manualBreakCount="4">
    <brk id="43" max="11" man="1"/>
    <brk id="68" max="11" man="1"/>
    <brk id="114" max="11" man="1"/>
    <brk id="157" max="11"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N301"/>
  <sheetViews>
    <sheetView showGridLines="0" zoomScalePageLayoutView="0" workbookViewId="0" topLeftCell="A1">
      <selection activeCell="L14" sqref="L14"/>
    </sheetView>
  </sheetViews>
  <sheetFormatPr defaultColWidth="8.57421875" defaultRowHeight="14.25" customHeight="1"/>
  <cols>
    <col min="1" max="2" width="3.28125" style="51" customWidth="1"/>
    <col min="3" max="4" width="8.7109375" style="51" customWidth="1"/>
    <col min="5" max="5" width="7.7109375" style="51" customWidth="1"/>
    <col min="6" max="6" width="10.57421875" style="51" customWidth="1"/>
    <col min="7" max="7" width="19.8515625" style="51" customWidth="1"/>
    <col min="8" max="8" width="8.00390625" style="51" customWidth="1"/>
    <col min="9" max="9" width="13.8515625" style="51" bestFit="1" customWidth="1"/>
    <col min="10" max="10" width="12.8515625" style="51" customWidth="1"/>
    <col min="11" max="11" width="17.421875" style="51" customWidth="1"/>
    <col min="12" max="12" width="25.00390625" style="51" customWidth="1"/>
    <col min="13" max="13" width="13.140625" style="51" hidden="1" customWidth="1"/>
    <col min="14" max="14" width="8.57421875" style="51" hidden="1" customWidth="1"/>
    <col min="15" max="16384" width="8.57421875" style="51" customWidth="1"/>
  </cols>
  <sheetData>
    <row r="1" spans="1:12" ht="14.25" customHeight="1">
      <c r="A1" s="326" t="s">
        <v>368</v>
      </c>
      <c r="B1" s="326"/>
      <c r="C1" s="326"/>
      <c r="D1" s="326"/>
      <c r="E1" s="326"/>
      <c r="F1" s="326"/>
      <c r="G1" s="326"/>
      <c r="H1" s="326"/>
      <c r="I1" s="326"/>
      <c r="J1" s="326"/>
      <c r="K1" s="326"/>
      <c r="L1" s="326"/>
    </row>
    <row r="2" spans="1:12" ht="14.25" customHeight="1">
      <c r="A2" s="326"/>
      <c r="B2" s="326"/>
      <c r="C2" s="326"/>
      <c r="D2" s="326"/>
      <c r="E2" s="326"/>
      <c r="F2" s="326"/>
      <c r="G2" s="326"/>
      <c r="H2" s="326"/>
      <c r="I2" s="326"/>
      <c r="J2" s="326"/>
      <c r="K2" s="326"/>
      <c r="L2" s="326"/>
    </row>
    <row r="3" spans="1:12" ht="14.25" customHeight="1" thickBot="1">
      <c r="A3" s="183"/>
      <c r="B3" s="183"/>
      <c r="C3" s="183"/>
      <c r="D3" s="183"/>
      <c r="E3" s="183"/>
      <c r="F3" s="183"/>
      <c r="G3" s="183"/>
      <c r="H3" s="183"/>
      <c r="I3" s="183"/>
      <c r="J3" s="183"/>
      <c r="K3" s="183"/>
      <c r="L3" s="183"/>
    </row>
    <row r="4" spans="6:12" ht="15" customHeight="1" thickBot="1">
      <c r="F4" s="1" t="s">
        <v>33</v>
      </c>
      <c r="G4" s="2"/>
      <c r="H4" s="3"/>
      <c r="I4" s="53"/>
      <c r="J4" s="4"/>
      <c r="K4" s="5" t="s">
        <v>511</v>
      </c>
      <c r="L4" s="6"/>
    </row>
    <row r="5" spans="6:12" ht="15" customHeight="1" thickBot="1">
      <c r="F5" s="28" t="s">
        <v>34</v>
      </c>
      <c r="G5" s="4"/>
      <c r="H5" s="29"/>
      <c r="I5" s="53"/>
      <c r="J5" s="7"/>
      <c r="K5" s="8">
        <v>1500</v>
      </c>
      <c r="L5" s="6"/>
    </row>
    <row r="6" spans="6:12" ht="15" customHeight="1" thickBot="1">
      <c r="F6" s="54" t="s">
        <v>35</v>
      </c>
      <c r="G6" s="55"/>
      <c r="H6" s="56"/>
      <c r="I6" s="53"/>
      <c r="J6" s="57"/>
      <c r="K6" s="58" t="s">
        <v>553</v>
      </c>
      <c r="L6" s="59"/>
    </row>
    <row r="7" spans="6:12" ht="12.75" customHeight="1">
      <c r="F7" s="62"/>
      <c r="G7" s="62"/>
      <c r="H7" s="62"/>
      <c r="I7" s="59"/>
      <c r="J7" s="59"/>
      <c r="K7" s="59"/>
      <c r="L7" s="59"/>
    </row>
    <row r="8" spans="1:12" s="64" customFormat="1" ht="13.5" customHeight="1" thickBot="1">
      <c r="A8" s="327" t="s">
        <v>36</v>
      </c>
      <c r="B8" s="327"/>
      <c r="C8" s="327"/>
      <c r="D8" s="327"/>
      <c r="E8" s="327"/>
      <c r="F8" s="327"/>
      <c r="G8" s="327"/>
      <c r="H8" s="327"/>
      <c r="I8" s="327"/>
      <c r="J8" s="327"/>
      <c r="K8" s="327"/>
      <c r="L8" s="327"/>
    </row>
    <row r="9" spans="1:12" s="66" customFormat="1" ht="19.5" customHeight="1" thickBot="1">
      <c r="A9" s="328"/>
      <c r="B9" s="329"/>
      <c r="C9" s="65" t="s">
        <v>37</v>
      </c>
      <c r="D9" s="330" t="s">
        <v>38</v>
      </c>
      <c r="E9" s="331"/>
      <c r="F9" s="331"/>
      <c r="G9" s="331"/>
      <c r="H9" s="331"/>
      <c r="I9" s="331"/>
      <c r="J9" s="332"/>
      <c r="K9" s="331" t="s">
        <v>39</v>
      </c>
      <c r="L9" s="332"/>
    </row>
    <row r="10" spans="1:14" ht="20.25" customHeight="1" thickBot="1">
      <c r="A10" s="442" t="s">
        <v>132</v>
      </c>
      <c r="B10" s="443"/>
      <c r="C10" s="9">
        <v>1</v>
      </c>
      <c r="D10" s="45" t="s">
        <v>40</v>
      </c>
      <c r="E10" s="46"/>
      <c r="F10" s="46"/>
      <c r="G10" s="46"/>
      <c r="H10" s="46"/>
      <c r="I10" s="67"/>
      <c r="J10" s="67"/>
      <c r="K10" s="68" t="s">
        <v>160</v>
      </c>
      <c r="L10" s="317">
        <v>111896</v>
      </c>
      <c r="M10" s="44">
        <v>37000</v>
      </c>
      <c r="N10" s="257">
        <f>L10/M10-1</f>
        <v>2.024216216216216</v>
      </c>
    </row>
    <row r="11" spans="1:14" ht="20.25" customHeight="1" thickBot="1">
      <c r="A11" s="444"/>
      <c r="B11" s="445"/>
      <c r="C11" s="9">
        <v>2</v>
      </c>
      <c r="D11" s="47" t="s">
        <v>41</v>
      </c>
      <c r="E11" s="48"/>
      <c r="F11" s="48"/>
      <c r="G11" s="48"/>
      <c r="H11" s="48"/>
      <c r="I11" s="67"/>
      <c r="J11" s="67"/>
      <c r="K11" s="70" t="s">
        <v>160</v>
      </c>
      <c r="L11" s="290">
        <v>435</v>
      </c>
      <c r="M11" s="79"/>
      <c r="N11" s="257" t="e">
        <f aca="true" t="shared" si="0" ref="N11:N17">L11/M11-1</f>
        <v>#DIV/0!</v>
      </c>
    </row>
    <row r="12" spans="1:14" ht="20.25" customHeight="1" thickBot="1">
      <c r="A12" s="444"/>
      <c r="B12" s="445"/>
      <c r="C12" s="9">
        <v>3</v>
      </c>
      <c r="D12" s="47" t="s">
        <v>42</v>
      </c>
      <c r="E12" s="48"/>
      <c r="F12" s="48"/>
      <c r="G12" s="48"/>
      <c r="H12" s="48"/>
      <c r="I12" s="67"/>
      <c r="J12" s="67"/>
      <c r="K12" s="70" t="s">
        <v>160</v>
      </c>
      <c r="L12" s="291">
        <v>435</v>
      </c>
      <c r="M12" s="44">
        <v>197</v>
      </c>
      <c r="N12" s="257">
        <f t="shared" si="0"/>
        <v>1.2081218274111674</v>
      </c>
    </row>
    <row r="13" spans="1:14" ht="20.25" customHeight="1" thickBot="1">
      <c r="A13" s="444"/>
      <c r="B13" s="445"/>
      <c r="C13" s="9">
        <v>4</v>
      </c>
      <c r="D13" s="49" t="s">
        <v>44</v>
      </c>
      <c r="E13" s="50"/>
      <c r="F13" s="50"/>
      <c r="G13" s="50"/>
      <c r="H13" s="50"/>
      <c r="I13" s="67"/>
      <c r="J13" s="67"/>
      <c r="K13" s="70" t="s">
        <v>160</v>
      </c>
      <c r="L13" s="291">
        <v>0</v>
      </c>
      <c r="M13" s="44">
        <v>21</v>
      </c>
      <c r="N13" s="257">
        <f t="shared" si="0"/>
        <v>-1</v>
      </c>
    </row>
    <row r="14" spans="1:14" ht="20.25" customHeight="1" thickBot="1">
      <c r="A14" s="444"/>
      <c r="B14" s="445"/>
      <c r="C14" s="9">
        <v>5</v>
      </c>
      <c r="D14" s="49" t="s">
        <v>45</v>
      </c>
      <c r="E14" s="50"/>
      <c r="F14" s="50"/>
      <c r="G14" s="50"/>
      <c r="H14" s="50"/>
      <c r="I14" s="67"/>
      <c r="J14" s="67"/>
      <c r="K14" s="70" t="s">
        <v>160</v>
      </c>
      <c r="L14" s="318">
        <v>5.66</v>
      </c>
      <c r="M14" s="184">
        <v>2.41</v>
      </c>
      <c r="N14" s="257">
        <f t="shared" si="0"/>
        <v>1.3485477178423237</v>
      </c>
    </row>
    <row r="15" spans="1:14" ht="20.25" customHeight="1" thickBot="1">
      <c r="A15" s="444"/>
      <c r="B15" s="445"/>
      <c r="C15" s="9">
        <v>6</v>
      </c>
      <c r="D15" s="49" t="s">
        <v>46</v>
      </c>
      <c r="E15" s="50"/>
      <c r="F15" s="50"/>
      <c r="G15" s="50"/>
      <c r="H15" s="50"/>
      <c r="I15" s="67"/>
      <c r="J15" s="67"/>
      <c r="K15" s="70" t="s">
        <v>160</v>
      </c>
      <c r="L15" s="321">
        <v>26.08</v>
      </c>
      <c r="M15" s="44">
        <v>6.75</v>
      </c>
      <c r="N15" s="257">
        <f t="shared" si="0"/>
        <v>2.8637037037037034</v>
      </c>
    </row>
    <row r="16" spans="1:14" ht="20.25" customHeight="1" thickBot="1">
      <c r="A16" s="444"/>
      <c r="B16" s="445"/>
      <c r="C16" s="9">
        <v>7</v>
      </c>
      <c r="D16" s="49" t="s">
        <v>47</v>
      </c>
      <c r="E16" s="50"/>
      <c r="F16" s="50"/>
      <c r="G16" s="50"/>
      <c r="H16" s="50"/>
      <c r="I16" s="67"/>
      <c r="J16" s="67"/>
      <c r="K16" s="70" t="s">
        <v>160</v>
      </c>
      <c r="L16" s="321">
        <v>35.12</v>
      </c>
      <c r="M16" s="44">
        <v>10.45</v>
      </c>
      <c r="N16" s="257">
        <f t="shared" si="0"/>
        <v>2.3607655502392344</v>
      </c>
    </row>
    <row r="17" spans="1:14" ht="20.25" customHeight="1" thickBot="1">
      <c r="A17" s="446"/>
      <c r="B17" s="447"/>
      <c r="C17" s="9">
        <v>8</v>
      </c>
      <c r="D17" s="49" t="s">
        <v>48</v>
      </c>
      <c r="E17" s="50"/>
      <c r="F17" s="50"/>
      <c r="G17" s="50"/>
      <c r="H17" s="50"/>
      <c r="I17" s="67"/>
      <c r="J17" s="67"/>
      <c r="K17" s="70" t="s">
        <v>160</v>
      </c>
      <c r="L17" s="291">
        <v>65</v>
      </c>
      <c r="M17" s="44">
        <v>28</v>
      </c>
      <c r="N17" s="257">
        <f t="shared" si="0"/>
        <v>1.3214285714285716</v>
      </c>
    </row>
    <row r="18" spans="1:13" ht="20.25" customHeight="1" thickBot="1">
      <c r="A18" s="448" t="s">
        <v>427</v>
      </c>
      <c r="B18" s="449"/>
      <c r="C18" s="9">
        <v>9</v>
      </c>
      <c r="D18" s="49" t="s">
        <v>51</v>
      </c>
      <c r="E18" s="50"/>
      <c r="F18" s="50"/>
      <c r="G18" s="50"/>
      <c r="H18" s="50"/>
      <c r="I18" s="67"/>
      <c r="J18" s="67"/>
      <c r="K18" s="70" t="s">
        <v>160</v>
      </c>
      <c r="L18" s="291">
        <v>0</v>
      </c>
      <c r="M18" s="81"/>
    </row>
    <row r="19" spans="1:13" ht="20.25" customHeight="1" thickBot="1">
      <c r="A19" s="450"/>
      <c r="B19" s="451"/>
      <c r="C19" s="9">
        <v>10</v>
      </c>
      <c r="D19" s="74" t="s">
        <v>52</v>
      </c>
      <c r="E19" s="75"/>
      <c r="F19" s="75"/>
      <c r="G19" s="75"/>
      <c r="H19" s="75"/>
      <c r="I19" s="67"/>
      <c r="J19" s="67"/>
      <c r="K19" s="70" t="s">
        <v>160</v>
      </c>
      <c r="L19" s="291">
        <v>144.46</v>
      </c>
      <c r="M19" s="81"/>
    </row>
    <row r="20" spans="1:13" ht="20.25" customHeight="1" thickBot="1">
      <c r="A20" s="450"/>
      <c r="B20" s="451"/>
      <c r="C20" s="9">
        <v>11</v>
      </c>
      <c r="D20" s="49" t="s">
        <v>53</v>
      </c>
      <c r="E20" s="50"/>
      <c r="F20" s="50"/>
      <c r="G20" s="50"/>
      <c r="H20" s="50"/>
      <c r="I20" s="76"/>
      <c r="J20" s="76"/>
      <c r="K20" s="70" t="s">
        <v>160</v>
      </c>
      <c r="L20" s="292">
        <v>1539.92</v>
      </c>
      <c r="M20" s="77">
        <v>432.98</v>
      </c>
    </row>
    <row r="21" spans="1:13" ht="20.25" customHeight="1" thickBot="1">
      <c r="A21" s="450"/>
      <c r="B21" s="451"/>
      <c r="C21" s="9">
        <v>12</v>
      </c>
      <c r="D21" s="49" t="s">
        <v>54</v>
      </c>
      <c r="E21" s="50"/>
      <c r="F21" s="50"/>
      <c r="G21" s="50"/>
      <c r="H21" s="50"/>
      <c r="I21" s="67"/>
      <c r="J21" s="67"/>
      <c r="K21" s="70" t="s">
        <v>160</v>
      </c>
      <c r="L21" s="292">
        <v>2482.91</v>
      </c>
      <c r="M21" s="79"/>
    </row>
    <row r="22" spans="1:13" ht="20.25" customHeight="1" thickBot="1">
      <c r="A22" s="452"/>
      <c r="B22" s="453"/>
      <c r="C22" s="9">
        <v>13</v>
      </c>
      <c r="D22" s="49" t="s">
        <v>55</v>
      </c>
      <c r="E22" s="50"/>
      <c r="F22" s="50"/>
      <c r="G22" s="50"/>
      <c r="H22" s="50"/>
      <c r="I22" s="67"/>
      <c r="J22" s="67"/>
      <c r="K22" s="70" t="s">
        <v>160</v>
      </c>
      <c r="L22" s="292">
        <v>3165.49</v>
      </c>
      <c r="M22" s="81"/>
    </row>
    <row r="23" spans="1:13" ht="20.25" customHeight="1" thickBot="1">
      <c r="A23" s="442" t="s">
        <v>56</v>
      </c>
      <c r="B23" s="454"/>
      <c r="C23" s="9">
        <v>14</v>
      </c>
      <c r="D23" s="47" t="s">
        <v>57</v>
      </c>
      <c r="E23" s="48"/>
      <c r="F23" s="48"/>
      <c r="G23" s="48"/>
      <c r="H23" s="48"/>
      <c r="I23" s="76"/>
      <c r="J23" s="67"/>
      <c r="K23" s="70" t="s">
        <v>58</v>
      </c>
      <c r="L23" s="293" t="s">
        <v>519</v>
      </c>
      <c r="M23" s="79"/>
    </row>
    <row r="24" spans="1:13" ht="20.25" customHeight="1" thickBot="1">
      <c r="A24" s="444"/>
      <c r="B24" s="455"/>
      <c r="C24" s="9">
        <v>15</v>
      </c>
      <c r="D24" s="47" t="s">
        <v>59</v>
      </c>
      <c r="E24" s="48"/>
      <c r="F24" s="48"/>
      <c r="G24" s="48"/>
      <c r="H24" s="48"/>
      <c r="I24" s="76"/>
      <c r="J24" s="67"/>
      <c r="K24" s="80" t="s">
        <v>60</v>
      </c>
      <c r="L24" s="293" t="s">
        <v>266</v>
      </c>
      <c r="M24" s="81"/>
    </row>
    <row r="25" spans="1:13" ht="20.25" customHeight="1" thickBot="1">
      <c r="A25" s="444"/>
      <c r="B25" s="455"/>
      <c r="C25" s="9">
        <v>16</v>
      </c>
      <c r="D25" s="49" t="s">
        <v>61</v>
      </c>
      <c r="E25" s="50"/>
      <c r="F25" s="50"/>
      <c r="G25" s="50"/>
      <c r="H25" s="50"/>
      <c r="I25" s="67"/>
      <c r="J25" s="67"/>
      <c r="K25" s="82" t="s">
        <v>29</v>
      </c>
      <c r="L25" s="294">
        <v>61.31</v>
      </c>
      <c r="M25" s="81"/>
    </row>
    <row r="26" spans="1:13" ht="20.25" customHeight="1" thickBot="1">
      <c r="A26" s="444"/>
      <c r="B26" s="455"/>
      <c r="C26" s="9">
        <v>17</v>
      </c>
      <c r="D26" s="49" t="s">
        <v>62</v>
      </c>
      <c r="E26" s="50"/>
      <c r="F26" s="50"/>
      <c r="G26" s="50"/>
      <c r="H26" s="50"/>
      <c r="I26" s="67"/>
      <c r="J26" s="67"/>
      <c r="K26" s="84" t="s">
        <v>161</v>
      </c>
      <c r="L26" s="295">
        <v>750</v>
      </c>
      <c r="M26" s="81"/>
    </row>
    <row r="27" spans="1:13" ht="20.25" customHeight="1" thickBot="1">
      <c r="A27" s="444"/>
      <c r="B27" s="455"/>
      <c r="C27" s="9">
        <v>18</v>
      </c>
      <c r="D27" s="49" t="s">
        <v>63</v>
      </c>
      <c r="E27" s="50"/>
      <c r="F27" s="50"/>
      <c r="G27" s="50"/>
      <c r="H27" s="50"/>
      <c r="I27" s="67"/>
      <c r="J27" s="67"/>
      <c r="K27" s="82" t="s">
        <v>29</v>
      </c>
      <c r="L27" s="294">
        <v>20</v>
      </c>
      <c r="M27" s="81"/>
    </row>
    <row r="28" spans="1:13" ht="20.25" customHeight="1" thickBot="1">
      <c r="A28" s="444"/>
      <c r="B28" s="455"/>
      <c r="C28" s="9">
        <v>19</v>
      </c>
      <c r="D28" s="49" t="s">
        <v>64</v>
      </c>
      <c r="E28" s="50"/>
      <c r="F28" s="50"/>
      <c r="G28" s="50"/>
      <c r="H28" s="50"/>
      <c r="I28" s="67"/>
      <c r="J28" s="67"/>
      <c r="K28" s="84" t="s">
        <v>161</v>
      </c>
      <c r="L28" s="295">
        <v>70000</v>
      </c>
      <c r="M28" s="81"/>
    </row>
    <row r="29" spans="1:13" ht="20.25" customHeight="1" thickBot="1">
      <c r="A29" s="444"/>
      <c r="B29" s="455"/>
      <c r="C29" s="9">
        <v>20</v>
      </c>
      <c r="D29" s="49" t="s">
        <v>65</v>
      </c>
      <c r="E29" s="50"/>
      <c r="F29" s="50"/>
      <c r="G29" s="50"/>
      <c r="H29" s="50"/>
      <c r="I29" s="67"/>
      <c r="J29" s="67"/>
      <c r="K29" s="70" t="s">
        <v>161</v>
      </c>
      <c r="L29" s="295">
        <v>1500</v>
      </c>
      <c r="M29" s="81"/>
    </row>
    <row r="30" spans="1:13" ht="20.25" customHeight="1" thickBot="1">
      <c r="A30" s="444"/>
      <c r="B30" s="455"/>
      <c r="C30" s="9">
        <v>21</v>
      </c>
      <c r="D30" s="49" t="s">
        <v>66</v>
      </c>
      <c r="E30" s="50"/>
      <c r="F30" s="50"/>
      <c r="G30" s="50"/>
      <c r="H30" s="50"/>
      <c r="I30" s="67"/>
      <c r="J30" s="67"/>
      <c r="K30" s="84" t="s">
        <v>58</v>
      </c>
      <c r="L30" s="294">
        <v>5</v>
      </c>
      <c r="M30" s="81"/>
    </row>
    <row r="31" spans="1:13" ht="20.25" customHeight="1" thickBot="1">
      <c r="A31" s="444"/>
      <c r="B31" s="455"/>
      <c r="C31" s="9">
        <v>22</v>
      </c>
      <c r="D31" s="49" t="s">
        <v>67</v>
      </c>
      <c r="E31" s="50"/>
      <c r="F31" s="50"/>
      <c r="G31" s="50"/>
      <c r="H31" s="50"/>
      <c r="I31" s="67"/>
      <c r="J31" s="67"/>
      <c r="K31" s="84" t="s">
        <v>30</v>
      </c>
      <c r="L31" s="294">
        <v>10</v>
      </c>
      <c r="M31" s="81"/>
    </row>
    <row r="32" spans="1:13" ht="20.25" customHeight="1" thickBot="1">
      <c r="A32" s="444"/>
      <c r="B32" s="455"/>
      <c r="C32" s="9">
        <v>23</v>
      </c>
      <c r="D32" s="49" t="s">
        <v>68</v>
      </c>
      <c r="E32" s="50"/>
      <c r="F32" s="50"/>
      <c r="G32" s="50"/>
      <c r="H32" s="50"/>
      <c r="I32" s="67"/>
      <c r="J32" s="67"/>
      <c r="K32" s="84" t="s">
        <v>69</v>
      </c>
      <c r="L32" s="294">
        <v>3</v>
      </c>
      <c r="M32" s="81"/>
    </row>
    <row r="33" spans="1:13" ht="20.25" customHeight="1" thickBot="1">
      <c r="A33" s="444"/>
      <c r="B33" s="455"/>
      <c r="C33" s="9">
        <v>24</v>
      </c>
      <c r="D33" s="49" t="s">
        <v>70</v>
      </c>
      <c r="E33" s="50"/>
      <c r="F33" s="50"/>
      <c r="G33" s="50"/>
      <c r="H33" s="50"/>
      <c r="I33" s="67"/>
      <c r="J33" s="67"/>
      <c r="K33" s="84" t="s">
        <v>69</v>
      </c>
      <c r="L33" s="294">
        <v>1</v>
      </c>
      <c r="M33" s="81"/>
    </row>
    <row r="34" spans="1:13" ht="20.25" customHeight="1" thickBot="1">
      <c r="A34" s="444"/>
      <c r="B34" s="455"/>
      <c r="C34" s="9">
        <v>25</v>
      </c>
      <c r="D34" s="49" t="s">
        <v>71</v>
      </c>
      <c r="E34" s="50"/>
      <c r="F34" s="50"/>
      <c r="G34" s="50"/>
      <c r="H34" s="50"/>
      <c r="I34" s="67"/>
      <c r="J34" s="67"/>
      <c r="K34" s="84" t="s">
        <v>161</v>
      </c>
      <c r="L34" s="295">
        <v>3000</v>
      </c>
      <c r="M34" s="81"/>
    </row>
    <row r="35" spans="1:13" ht="20.25" customHeight="1" thickBot="1">
      <c r="A35" s="444"/>
      <c r="B35" s="455"/>
      <c r="C35" s="9">
        <v>26</v>
      </c>
      <c r="D35" s="49" t="s">
        <v>72</v>
      </c>
      <c r="E35" s="50"/>
      <c r="F35" s="50"/>
      <c r="G35" s="50"/>
      <c r="H35" s="50"/>
      <c r="I35" s="67"/>
      <c r="J35" s="67"/>
      <c r="K35" s="84" t="s">
        <v>161</v>
      </c>
      <c r="L35" s="295">
        <v>10000</v>
      </c>
      <c r="M35" s="81"/>
    </row>
    <row r="36" spans="1:13" ht="20.25" customHeight="1" thickBot="1">
      <c r="A36" s="444"/>
      <c r="B36" s="455"/>
      <c r="C36" s="9">
        <v>27</v>
      </c>
      <c r="D36" s="49" t="s">
        <v>73</v>
      </c>
      <c r="E36" s="50"/>
      <c r="F36" s="50"/>
      <c r="G36" s="50"/>
      <c r="H36" s="50"/>
      <c r="I36" s="67"/>
      <c r="J36" s="67"/>
      <c r="K36" s="84" t="s">
        <v>69</v>
      </c>
      <c r="L36" s="294">
        <v>2</v>
      </c>
      <c r="M36" s="81"/>
    </row>
    <row r="37" spans="1:13" ht="20.25" customHeight="1" thickBot="1">
      <c r="A37" s="444"/>
      <c r="B37" s="455"/>
      <c r="C37" s="9">
        <v>28</v>
      </c>
      <c r="D37" s="47" t="s">
        <v>74</v>
      </c>
      <c r="E37" s="48"/>
      <c r="F37" s="48"/>
      <c r="G37" s="48"/>
      <c r="H37" s="48"/>
      <c r="I37" s="67"/>
      <c r="J37" s="67"/>
      <c r="K37" s="82" t="s">
        <v>29</v>
      </c>
      <c r="L37" s="294">
        <v>1</v>
      </c>
      <c r="M37" s="81"/>
    </row>
    <row r="38" spans="1:13" ht="20.25" customHeight="1" thickBot="1">
      <c r="A38" s="444"/>
      <c r="B38" s="455"/>
      <c r="C38" s="9">
        <v>29</v>
      </c>
      <c r="D38" s="47" t="s">
        <v>75</v>
      </c>
      <c r="E38" s="48"/>
      <c r="F38" s="48"/>
      <c r="G38" s="48"/>
      <c r="H38" s="48"/>
      <c r="I38" s="67"/>
      <c r="J38" s="67"/>
      <c r="K38" s="82" t="s">
        <v>29</v>
      </c>
      <c r="L38" s="294">
        <v>12</v>
      </c>
      <c r="M38" s="81"/>
    </row>
    <row r="39" spans="1:13" ht="20.25" customHeight="1" thickBot="1">
      <c r="A39" s="444"/>
      <c r="B39" s="455"/>
      <c r="C39" s="9">
        <v>30</v>
      </c>
      <c r="D39" s="47" t="s">
        <v>164</v>
      </c>
      <c r="E39" s="48"/>
      <c r="F39" s="48"/>
      <c r="G39" s="48"/>
      <c r="H39" s="48"/>
      <c r="I39" s="67"/>
      <c r="J39" s="67"/>
      <c r="K39" s="82" t="s">
        <v>29</v>
      </c>
      <c r="L39" s="294">
        <v>1</v>
      </c>
      <c r="M39" s="81"/>
    </row>
    <row r="40" spans="1:13" ht="20.25" customHeight="1" thickBot="1">
      <c r="A40" s="444"/>
      <c r="B40" s="455"/>
      <c r="C40" s="9">
        <v>31</v>
      </c>
      <c r="D40" s="47" t="s">
        <v>32</v>
      </c>
      <c r="E40" s="48"/>
      <c r="F40" s="48"/>
      <c r="G40" s="48"/>
      <c r="H40" s="48"/>
      <c r="I40" s="67"/>
      <c r="J40" s="67"/>
      <c r="K40" s="82" t="s">
        <v>29</v>
      </c>
      <c r="L40" s="294">
        <v>12.16</v>
      </c>
      <c r="M40" s="81"/>
    </row>
    <row r="41" spans="1:13" ht="20.25" customHeight="1" thickBot="1">
      <c r="A41" s="444"/>
      <c r="B41" s="455"/>
      <c r="C41" s="9">
        <v>32</v>
      </c>
      <c r="D41" s="47" t="s">
        <v>76</v>
      </c>
      <c r="E41" s="48"/>
      <c r="F41" s="48"/>
      <c r="G41" s="48"/>
      <c r="H41" s="48"/>
      <c r="I41" s="67"/>
      <c r="J41" s="67"/>
      <c r="K41" s="70" t="s">
        <v>160</v>
      </c>
      <c r="L41" s="292">
        <v>60</v>
      </c>
      <c r="M41" s="81"/>
    </row>
    <row r="42" spans="1:13" ht="20.25" customHeight="1" thickBot="1">
      <c r="A42" s="444"/>
      <c r="B42" s="455"/>
      <c r="C42" s="9">
        <v>33</v>
      </c>
      <c r="D42" s="49" t="s">
        <v>77</v>
      </c>
      <c r="E42" s="50"/>
      <c r="F42" s="50"/>
      <c r="G42" s="50"/>
      <c r="H42" s="50"/>
      <c r="I42" s="67"/>
      <c r="J42" s="67"/>
      <c r="K42" s="82" t="s">
        <v>29</v>
      </c>
      <c r="L42" s="294">
        <v>7.38</v>
      </c>
      <c r="M42" s="81"/>
    </row>
    <row r="43" spans="1:13" ht="20.25" customHeight="1" thickBot="1">
      <c r="A43" s="446"/>
      <c r="B43" s="456"/>
      <c r="C43" s="9">
        <v>34</v>
      </c>
      <c r="D43" s="49" t="s">
        <v>78</v>
      </c>
      <c r="E43" s="50"/>
      <c r="F43" s="50"/>
      <c r="G43" s="50"/>
      <c r="H43" s="50"/>
      <c r="I43" s="67"/>
      <c r="J43" s="67"/>
      <c r="K43" s="70" t="s">
        <v>29</v>
      </c>
      <c r="L43" s="296">
        <v>107.47</v>
      </c>
      <c r="M43" s="81"/>
    </row>
    <row r="45" spans="3:12" ht="18.75" customHeight="1">
      <c r="C45" s="339" t="s">
        <v>79</v>
      </c>
      <c r="D45" s="339"/>
      <c r="E45" s="339"/>
      <c r="F45" s="339"/>
      <c r="G45" s="339"/>
      <c r="H45" s="339"/>
      <c r="I45" s="339"/>
      <c r="J45" s="339"/>
      <c r="K45" s="339"/>
      <c r="L45" s="339"/>
    </row>
    <row r="46" ht="14.25" customHeight="1" thickBot="1"/>
    <row r="47" spans="3:12" ht="25.5" customHeight="1" thickBot="1">
      <c r="C47" s="88"/>
      <c r="D47" s="340" t="s">
        <v>80</v>
      </c>
      <c r="E47" s="341"/>
      <c r="F47" s="341"/>
      <c r="G47" s="341"/>
      <c r="H47" s="342"/>
      <c r="I47" s="340" t="s">
        <v>81</v>
      </c>
      <c r="J47" s="343"/>
      <c r="K47" s="342"/>
      <c r="L47" s="89" t="s">
        <v>82</v>
      </c>
    </row>
    <row r="48" spans="3:12" ht="18.75" customHeight="1" thickBot="1">
      <c r="C48" s="10" t="s">
        <v>83</v>
      </c>
      <c r="D48" s="31" t="s">
        <v>84</v>
      </c>
      <c r="E48" s="32"/>
      <c r="F48" s="32"/>
      <c r="G48" s="32"/>
      <c r="H48" s="37"/>
      <c r="I48" s="273">
        <f>I81</f>
        <v>1212.2066666666667</v>
      </c>
      <c r="J48" s="238"/>
      <c r="K48" s="279"/>
      <c r="L48" s="90">
        <f aca="true" t="shared" si="1" ref="L48:L53">I48/$I$70</f>
        <v>0.10071652042215298</v>
      </c>
    </row>
    <row r="49" spans="3:12" ht="18.75" customHeight="1" thickBot="1">
      <c r="C49" s="10" t="s">
        <v>85</v>
      </c>
      <c r="D49" s="31" t="s">
        <v>54</v>
      </c>
      <c r="E49" s="32"/>
      <c r="F49" s="32"/>
      <c r="G49" s="32"/>
      <c r="H49" s="37"/>
      <c r="I49" s="273">
        <f>I88</f>
        <v>5151.293377</v>
      </c>
      <c r="J49" s="238"/>
      <c r="K49" s="279"/>
      <c r="L49" s="90">
        <f t="shared" si="1"/>
        <v>0.4279966105381826</v>
      </c>
    </row>
    <row r="50" spans="3:12" ht="18.75" customHeight="1" thickBot="1">
      <c r="C50" s="10" t="s">
        <v>86</v>
      </c>
      <c r="D50" s="31" t="s">
        <v>55</v>
      </c>
      <c r="E50" s="32"/>
      <c r="F50" s="32"/>
      <c r="G50" s="32"/>
      <c r="H50" s="37"/>
      <c r="I50" s="273">
        <f>I96</f>
        <v>1313.4884206</v>
      </c>
      <c r="J50" s="238"/>
      <c r="K50" s="279"/>
      <c r="L50" s="90">
        <f t="shared" si="1"/>
        <v>0.10913154247979279</v>
      </c>
    </row>
    <row r="51" spans="3:12" ht="18.75" customHeight="1" thickBot="1">
      <c r="C51" s="10" t="s">
        <v>87</v>
      </c>
      <c r="D51" s="31" t="s">
        <v>89</v>
      </c>
      <c r="E51" s="32"/>
      <c r="F51" s="32"/>
      <c r="G51" s="32"/>
      <c r="H51" s="37"/>
      <c r="I51" s="273">
        <f>I107</f>
        <v>797.6576976190476</v>
      </c>
      <c r="J51" s="238"/>
      <c r="K51" s="279"/>
      <c r="L51" s="90">
        <f t="shared" si="1"/>
        <v>0.0662736066392444</v>
      </c>
    </row>
    <row r="52" spans="3:12" ht="18.75" customHeight="1" thickBot="1">
      <c r="C52" s="10" t="s">
        <v>88</v>
      </c>
      <c r="D52" s="31" t="s">
        <v>91</v>
      </c>
      <c r="E52" s="32"/>
      <c r="F52" s="32"/>
      <c r="G52" s="32"/>
      <c r="H52" s="37"/>
      <c r="I52" s="273">
        <f>I115</f>
        <v>140.365</v>
      </c>
      <c r="J52" s="238"/>
      <c r="K52" s="279"/>
      <c r="L52" s="90">
        <f t="shared" si="1"/>
        <v>0.011662264181346004</v>
      </c>
    </row>
    <row r="53" spans="3:12" ht="18.75" customHeight="1" thickBot="1">
      <c r="C53" s="10" t="s">
        <v>138</v>
      </c>
      <c r="D53" s="31" t="s">
        <v>92</v>
      </c>
      <c r="E53" s="32"/>
      <c r="F53" s="32"/>
      <c r="G53" s="32"/>
      <c r="H53" s="37"/>
      <c r="I53" s="273">
        <f>I125</f>
        <v>1222.5597713066666</v>
      </c>
      <c r="J53" s="238"/>
      <c r="K53" s="279"/>
      <c r="L53" s="90">
        <f t="shared" si="1"/>
        <v>0.10157671093552025</v>
      </c>
    </row>
    <row r="54" spans="3:13" ht="16.5" customHeight="1" thickBot="1">
      <c r="C54" s="350" t="s">
        <v>93</v>
      </c>
      <c r="D54" s="351"/>
      <c r="E54" s="351"/>
      <c r="F54" s="351"/>
      <c r="G54" s="351"/>
      <c r="H54" s="352"/>
      <c r="I54" s="353">
        <f>SUM(I48:K53)</f>
        <v>9837.57093319238</v>
      </c>
      <c r="J54" s="457"/>
      <c r="K54" s="458"/>
      <c r="L54" s="362">
        <f>SUM(L48:L53)</f>
        <v>0.817357255196239</v>
      </c>
      <c r="M54" s="11"/>
    </row>
    <row r="55" spans="3:13" ht="16.5" customHeight="1" thickBot="1">
      <c r="C55" s="363" t="s">
        <v>103</v>
      </c>
      <c r="D55" s="364"/>
      <c r="E55" s="364"/>
      <c r="F55" s="364"/>
      <c r="G55" s="364"/>
      <c r="H55" s="365"/>
      <c r="I55" s="459"/>
      <c r="J55" s="460"/>
      <c r="K55" s="461"/>
      <c r="L55" s="362"/>
      <c r="M55" s="11"/>
    </row>
    <row r="56" spans="3:13" ht="18.75" customHeight="1">
      <c r="C56" s="43"/>
      <c r="D56" s="43"/>
      <c r="E56" s="43"/>
      <c r="F56" s="43"/>
      <c r="G56" s="43"/>
      <c r="H56" s="43"/>
      <c r="I56" s="185"/>
      <c r="J56" s="185"/>
      <c r="K56" s="185"/>
      <c r="L56" s="186"/>
      <c r="M56" s="11"/>
    </row>
    <row r="57" spans="3:13" ht="18.75" customHeight="1">
      <c r="C57" s="43"/>
      <c r="D57" s="43"/>
      <c r="E57" s="43"/>
      <c r="F57" s="43"/>
      <c r="G57" s="43"/>
      <c r="H57" s="43"/>
      <c r="I57" s="185"/>
      <c r="J57" s="185"/>
      <c r="K57" s="185"/>
      <c r="L57" s="186"/>
      <c r="M57" s="11"/>
    </row>
    <row r="58" spans="3:13" ht="18.75" customHeight="1">
      <c r="C58" s="11"/>
      <c r="D58" s="11"/>
      <c r="E58" s="11"/>
      <c r="F58" s="11"/>
      <c r="G58" s="11"/>
      <c r="H58" s="11"/>
      <c r="I58" s="11"/>
      <c r="J58" s="91"/>
      <c r="K58" s="11"/>
      <c r="L58" s="11"/>
      <c r="M58" s="11"/>
    </row>
    <row r="59" spans="3:12" ht="18.75" customHeight="1">
      <c r="C59" s="339" t="s">
        <v>94</v>
      </c>
      <c r="D59" s="339"/>
      <c r="E59" s="339"/>
      <c r="F59" s="339"/>
      <c r="G59" s="339"/>
      <c r="H59" s="339"/>
      <c r="I59" s="339"/>
      <c r="J59" s="339"/>
      <c r="K59" s="339"/>
      <c r="L59" s="339"/>
    </row>
    <row r="60" spans="3:12" ht="18.75" customHeight="1" thickBot="1">
      <c r="C60" s="87"/>
      <c r="D60" s="87"/>
      <c r="E60" s="87"/>
      <c r="F60" s="87"/>
      <c r="G60" s="87"/>
      <c r="H60" s="87"/>
      <c r="I60" s="87"/>
      <c r="J60" s="87"/>
      <c r="K60" s="87"/>
      <c r="L60" s="87"/>
    </row>
    <row r="61" spans="3:12" ht="31.5" customHeight="1" thickBot="1">
      <c r="C61" s="88"/>
      <c r="D61" s="340" t="s">
        <v>95</v>
      </c>
      <c r="E61" s="341"/>
      <c r="F61" s="341"/>
      <c r="G61" s="341"/>
      <c r="H61" s="342"/>
      <c r="I61" s="340" t="s">
        <v>96</v>
      </c>
      <c r="J61" s="343"/>
      <c r="K61" s="342"/>
      <c r="L61" s="89" t="s">
        <v>82</v>
      </c>
    </row>
    <row r="62" spans="3:12" ht="18.75" customHeight="1" thickBot="1">
      <c r="C62" s="12" t="s">
        <v>83</v>
      </c>
      <c r="D62" s="359" t="s">
        <v>97</v>
      </c>
      <c r="E62" s="360"/>
      <c r="F62" s="360"/>
      <c r="G62" s="360"/>
      <c r="H62" s="361"/>
      <c r="I62" s="274">
        <f>I139</f>
        <v>0.7285733333333334</v>
      </c>
      <c r="J62" s="238"/>
      <c r="K62" s="276"/>
      <c r="L62" s="92">
        <f>(I62*$L$29)/$I$70</f>
        <v>0.0908005701793595</v>
      </c>
    </row>
    <row r="63" spans="3:12" ht="18.75" customHeight="1" thickBot="1">
      <c r="C63" s="12" t="s">
        <v>85</v>
      </c>
      <c r="D63" s="359" t="s">
        <v>98</v>
      </c>
      <c r="E63" s="360"/>
      <c r="F63" s="360"/>
      <c r="G63" s="360"/>
      <c r="H63" s="361"/>
      <c r="I63" s="274">
        <f>I146</f>
        <v>0.5660000000000001</v>
      </c>
      <c r="J63" s="238"/>
      <c r="K63" s="276"/>
      <c r="L63" s="92">
        <f>(I63*$L$29)/$I$70</f>
        <v>0.07053939578928337</v>
      </c>
    </row>
    <row r="64" spans="3:12" ht="18.75" customHeight="1" thickBot="1">
      <c r="C64" s="12" t="s">
        <v>86</v>
      </c>
      <c r="D64" s="359" t="s">
        <v>99</v>
      </c>
      <c r="E64" s="360"/>
      <c r="F64" s="360"/>
      <c r="G64" s="360"/>
      <c r="H64" s="361"/>
      <c r="I64" s="274">
        <f>I158</f>
        <v>0.04697866666666666</v>
      </c>
      <c r="J64" s="238"/>
      <c r="K64" s="276"/>
      <c r="L64" s="92">
        <f>(I64*$L$29)/$I$70</f>
        <v>0.005854852935782354</v>
      </c>
    </row>
    <row r="65" spans="3:12" ht="18.75" customHeight="1" thickBot="1">
      <c r="C65" s="12" t="s">
        <v>87</v>
      </c>
      <c r="D65" s="359" t="s">
        <v>100</v>
      </c>
      <c r="E65" s="360"/>
      <c r="F65" s="360"/>
      <c r="G65" s="360"/>
      <c r="H65" s="361"/>
      <c r="I65" s="280">
        <f>I166</f>
        <v>0.08666666666666667</v>
      </c>
      <c r="J65" s="238"/>
      <c r="K65" s="281"/>
      <c r="L65" s="92">
        <f>(I65*$L$29)/$I$70</f>
        <v>0.010801085338759524</v>
      </c>
    </row>
    <row r="66" spans="3:12" ht="18.75" customHeight="1" thickBot="1">
      <c r="C66" s="12" t="s">
        <v>88</v>
      </c>
      <c r="D66" s="359" t="s">
        <v>101</v>
      </c>
      <c r="E66" s="360"/>
      <c r="F66" s="360"/>
      <c r="G66" s="360"/>
      <c r="H66" s="361"/>
      <c r="I66" s="274">
        <f>I176</f>
        <v>0.03728571428571428</v>
      </c>
      <c r="J66" s="238"/>
      <c r="K66" s="276"/>
      <c r="L66" s="92">
        <f>(I66*$L$29)/$I$70</f>
        <v>0.004646840560576212</v>
      </c>
    </row>
    <row r="67" spans="3:13" ht="16.5" customHeight="1" thickBot="1">
      <c r="C67" s="366" t="s">
        <v>102</v>
      </c>
      <c r="D67" s="367"/>
      <c r="E67" s="367"/>
      <c r="F67" s="367"/>
      <c r="G67" s="367"/>
      <c r="H67" s="368"/>
      <c r="I67" s="369">
        <f>SUM(I62:K66)</f>
        <v>1.4655043809523813</v>
      </c>
      <c r="J67" s="354"/>
      <c r="K67" s="355"/>
      <c r="L67" s="380">
        <f>SUM(L62:L66)</f>
        <v>0.18264274480376097</v>
      </c>
      <c r="M67" s="11"/>
    </row>
    <row r="68" spans="3:13" ht="15.75" customHeight="1" thickBot="1">
      <c r="C68" s="363" t="s">
        <v>153</v>
      </c>
      <c r="D68" s="364"/>
      <c r="E68" s="364"/>
      <c r="F68" s="364"/>
      <c r="G68" s="364"/>
      <c r="H68" s="365"/>
      <c r="I68" s="356"/>
      <c r="J68" s="357"/>
      <c r="K68" s="358"/>
      <c r="L68" s="380"/>
      <c r="M68" s="11"/>
    </row>
    <row r="69" spans="3:13" ht="18.75" customHeight="1" thickBot="1">
      <c r="C69" s="13"/>
      <c r="D69" s="13"/>
      <c r="E69" s="13"/>
      <c r="F69" s="13"/>
      <c r="G69" s="13"/>
      <c r="H69" s="13"/>
      <c r="I69" s="14"/>
      <c r="J69" s="14"/>
      <c r="K69" s="14"/>
      <c r="L69" s="95"/>
      <c r="M69" s="11"/>
    </row>
    <row r="70" spans="3:13" ht="18.75" customHeight="1" thickBot="1">
      <c r="C70" s="381" t="s">
        <v>104</v>
      </c>
      <c r="D70" s="382"/>
      <c r="E70" s="382"/>
      <c r="F70" s="382"/>
      <c r="G70" s="382"/>
      <c r="H70" s="383"/>
      <c r="I70" s="384">
        <f>I54+(I67*$L$29)</f>
        <v>12035.827504620953</v>
      </c>
      <c r="J70" s="385"/>
      <c r="K70" s="386"/>
      <c r="L70" s="96">
        <f>L54+L67</f>
        <v>1</v>
      </c>
      <c r="M70" s="11"/>
    </row>
    <row r="71" spans="3:13" ht="18.75" customHeight="1">
      <c r="C71" s="97"/>
      <c r="D71" s="97"/>
      <c r="E71" s="97"/>
      <c r="F71" s="97"/>
      <c r="G71" s="97"/>
      <c r="H71" s="97"/>
      <c r="I71" s="98"/>
      <c r="J71" s="98"/>
      <c r="K71" s="98"/>
      <c r="L71" s="99"/>
      <c r="M71" s="11"/>
    </row>
    <row r="72" spans="3:13" ht="14.25" customHeight="1">
      <c r="C72" s="370" t="s">
        <v>108</v>
      </c>
      <c r="D72" s="370"/>
      <c r="E72" s="370"/>
      <c r="F72" s="370"/>
      <c r="G72" s="370"/>
      <c r="H72" s="370"/>
      <c r="I72" s="370"/>
      <c r="J72" s="370"/>
      <c r="K72" s="370"/>
      <c r="L72" s="370"/>
      <c r="M72" s="11"/>
    </row>
    <row r="73" spans="3:13" ht="14.25" customHeight="1" thickBot="1">
      <c r="C73" s="41"/>
      <c r="D73" s="41"/>
      <c r="E73" s="41"/>
      <c r="F73" s="41"/>
      <c r="G73" s="41"/>
      <c r="H73" s="41"/>
      <c r="I73" s="41"/>
      <c r="J73" s="41"/>
      <c r="K73" s="41"/>
      <c r="L73" s="41"/>
      <c r="M73" s="11"/>
    </row>
    <row r="74" spans="3:12" s="100" customFormat="1" ht="14.25" customHeight="1" thickBot="1">
      <c r="C74" s="371" t="s">
        <v>150</v>
      </c>
      <c r="D74" s="372"/>
      <c r="E74" s="372"/>
      <c r="F74" s="372"/>
      <c r="G74" s="372"/>
      <c r="H74" s="372"/>
      <c r="I74" s="372"/>
      <c r="J74" s="372"/>
      <c r="K74" s="372"/>
      <c r="L74" s="373"/>
    </row>
    <row r="75" spans="3:12" s="104" customFormat="1" ht="14.25" customHeight="1">
      <c r="C75" s="101" t="s">
        <v>377</v>
      </c>
      <c r="D75" s="102"/>
      <c r="E75" s="102"/>
      <c r="F75" s="102"/>
      <c r="G75" s="102"/>
      <c r="H75" s="102"/>
      <c r="I75" s="102"/>
      <c r="J75" s="102"/>
      <c r="K75" s="102"/>
      <c r="L75" s="103"/>
    </row>
    <row r="76" spans="3:12" s="104" customFormat="1" ht="14.25" customHeight="1">
      <c r="C76" s="105"/>
      <c r="D76" s="17"/>
      <c r="E76" s="24"/>
      <c r="F76" s="24"/>
      <c r="G76" s="24"/>
      <c r="H76" s="24"/>
      <c r="I76" s="24"/>
      <c r="J76" s="17"/>
      <c r="K76" s="17"/>
      <c r="L76" s="106"/>
    </row>
    <row r="77" spans="3:12" s="104" customFormat="1" ht="14.25" customHeight="1" thickBot="1">
      <c r="C77" s="105"/>
      <c r="D77" s="17"/>
      <c r="E77" s="24"/>
      <c r="F77" s="24"/>
      <c r="G77" s="24"/>
      <c r="H77" s="17"/>
      <c r="I77" s="24"/>
      <c r="J77" s="17"/>
      <c r="K77" s="17"/>
      <c r="L77" s="187"/>
    </row>
    <row r="78" spans="3:12" s="104" customFormat="1" ht="14.25" customHeight="1" thickBot="1">
      <c r="C78" s="107"/>
      <c r="E78" s="374" t="s">
        <v>109</v>
      </c>
      <c r="F78" s="375"/>
      <c r="G78" s="376"/>
      <c r="H78" s="108" t="s">
        <v>110</v>
      </c>
      <c r="I78" s="377">
        <f>L10</f>
        <v>111896</v>
      </c>
      <c r="J78" s="378"/>
      <c r="K78" s="379"/>
      <c r="L78" s="106"/>
    </row>
    <row r="79" spans="3:12" s="100" customFormat="1" ht="14.25" customHeight="1" thickBot="1">
      <c r="C79" s="109"/>
      <c r="E79" s="374" t="s">
        <v>378</v>
      </c>
      <c r="F79" s="375"/>
      <c r="G79" s="376"/>
      <c r="H79" s="110" t="s">
        <v>111</v>
      </c>
      <c r="I79" s="111" t="s">
        <v>29</v>
      </c>
      <c r="J79" s="112"/>
      <c r="K79" s="113">
        <f>L37</f>
        <v>1</v>
      </c>
      <c r="L79" s="106"/>
    </row>
    <row r="80" spans="3:12" s="104" customFormat="1" ht="14.25" customHeight="1" thickBot="1">
      <c r="C80" s="107"/>
      <c r="E80" s="374" t="s">
        <v>379</v>
      </c>
      <c r="F80" s="375"/>
      <c r="G80" s="376"/>
      <c r="H80" s="114" t="s">
        <v>112</v>
      </c>
      <c r="I80" s="19" t="s">
        <v>29</v>
      </c>
      <c r="J80" s="115"/>
      <c r="K80" s="116">
        <f>L38</f>
        <v>12</v>
      </c>
      <c r="L80" s="106"/>
    </row>
    <row r="81" spans="3:12" s="100" customFormat="1" ht="14.25" customHeight="1" thickBot="1">
      <c r="C81" s="109"/>
      <c r="E81" s="387" t="s">
        <v>113</v>
      </c>
      <c r="F81" s="388"/>
      <c r="G81" s="388"/>
      <c r="H81" s="389"/>
      <c r="I81" s="390">
        <f>((I78*(K80/100))+(I78*(K79/100)))/12</f>
        <v>1212.2066666666667</v>
      </c>
      <c r="J81" s="391"/>
      <c r="K81" s="392"/>
      <c r="L81" s="106"/>
    </row>
    <row r="82" spans="3:12" s="100" customFormat="1" ht="14.25" customHeight="1" thickBot="1">
      <c r="C82" s="117"/>
      <c r="D82" s="18"/>
      <c r="E82" s="18"/>
      <c r="F82" s="18"/>
      <c r="G82" s="18"/>
      <c r="H82" s="18"/>
      <c r="I82" s="18"/>
      <c r="J82" s="118"/>
      <c r="K82" s="118"/>
      <c r="L82" s="119"/>
    </row>
    <row r="83" spans="3:13" ht="14.25" customHeight="1" thickBot="1">
      <c r="C83" s="371" t="s">
        <v>148</v>
      </c>
      <c r="D83" s="372"/>
      <c r="E83" s="372"/>
      <c r="F83" s="372"/>
      <c r="G83" s="372"/>
      <c r="H83" s="372"/>
      <c r="I83" s="372"/>
      <c r="J83" s="372"/>
      <c r="K83" s="372"/>
      <c r="L83" s="373"/>
      <c r="M83" s="11"/>
    </row>
    <row r="84" spans="3:13" ht="14.25" customHeight="1">
      <c r="C84" s="105" t="s">
        <v>116</v>
      </c>
      <c r="D84" s="21"/>
      <c r="E84" s="21"/>
      <c r="F84" s="21"/>
      <c r="G84" s="21"/>
      <c r="H84" s="21"/>
      <c r="I84" s="21"/>
      <c r="J84" s="21"/>
      <c r="K84" s="21"/>
      <c r="L84" s="120"/>
      <c r="M84" s="11"/>
    </row>
    <row r="85" spans="3:13" ht="14.25" customHeight="1" thickBot="1">
      <c r="C85" s="105"/>
      <c r="D85" s="21"/>
      <c r="E85" s="21"/>
      <c r="F85" s="21"/>
      <c r="G85" s="21"/>
      <c r="H85" s="17"/>
      <c r="I85" s="21"/>
      <c r="J85" s="21"/>
      <c r="K85" s="21"/>
      <c r="L85" s="120"/>
      <c r="M85" s="11"/>
    </row>
    <row r="86" spans="3:13" ht="14.25" customHeight="1" thickBot="1">
      <c r="C86" s="109"/>
      <c r="D86" s="21"/>
      <c r="E86" s="19" t="s">
        <v>380</v>
      </c>
      <c r="F86" s="15"/>
      <c r="G86" s="15"/>
      <c r="H86" s="108" t="s">
        <v>117</v>
      </c>
      <c r="I86" s="393">
        <f>L21</f>
        <v>2482.91</v>
      </c>
      <c r="J86" s="394"/>
      <c r="K86" s="395"/>
      <c r="L86" s="120"/>
      <c r="M86" s="11"/>
    </row>
    <row r="87" spans="3:13" ht="14.25" customHeight="1" thickBot="1">
      <c r="C87" s="122"/>
      <c r="D87" s="40"/>
      <c r="E87" s="23" t="s">
        <v>381</v>
      </c>
      <c r="F87" s="24"/>
      <c r="G87" s="24"/>
      <c r="H87" s="110" t="s">
        <v>118</v>
      </c>
      <c r="I87" s="123" t="s">
        <v>29</v>
      </c>
      <c r="J87" s="124"/>
      <c r="K87" s="125">
        <f>L43</f>
        <v>107.47</v>
      </c>
      <c r="L87" s="126"/>
      <c r="M87" s="11"/>
    </row>
    <row r="88" spans="3:13" ht="14.25" customHeight="1" thickBot="1">
      <c r="C88" s="122"/>
      <c r="D88" s="40"/>
      <c r="E88" s="387" t="s">
        <v>107</v>
      </c>
      <c r="F88" s="388"/>
      <c r="G88" s="388"/>
      <c r="H88" s="389"/>
      <c r="I88" s="408">
        <f>I86*((K87/100)+1)</f>
        <v>5151.293377</v>
      </c>
      <c r="J88" s="409"/>
      <c r="K88" s="410"/>
      <c r="L88" s="126"/>
      <c r="M88" s="11"/>
    </row>
    <row r="89" spans="3:13" ht="14.25" customHeight="1" thickBot="1">
      <c r="C89" s="127"/>
      <c r="D89" s="128"/>
      <c r="E89" s="21"/>
      <c r="F89" s="21"/>
      <c r="G89" s="21"/>
      <c r="H89" s="21"/>
      <c r="I89" s="21"/>
      <c r="J89" s="129"/>
      <c r="K89" s="21"/>
      <c r="L89" s="120"/>
      <c r="M89" s="11"/>
    </row>
    <row r="90" spans="3:13" ht="14.25" customHeight="1" thickBot="1">
      <c r="C90" s="371" t="s">
        <v>149</v>
      </c>
      <c r="D90" s="372"/>
      <c r="E90" s="372"/>
      <c r="F90" s="372"/>
      <c r="G90" s="372"/>
      <c r="H90" s="372"/>
      <c r="I90" s="372"/>
      <c r="J90" s="372"/>
      <c r="K90" s="372"/>
      <c r="L90" s="373"/>
      <c r="M90" s="11"/>
    </row>
    <row r="91" spans="3:13" ht="14.25" customHeight="1">
      <c r="C91" s="105" t="s">
        <v>119</v>
      </c>
      <c r="D91" s="21"/>
      <c r="E91" s="21"/>
      <c r="F91" s="21"/>
      <c r="G91" s="21"/>
      <c r="H91" s="21"/>
      <c r="I91" s="21"/>
      <c r="J91" s="21"/>
      <c r="K91" s="21"/>
      <c r="L91" s="120"/>
      <c r="M91" s="11"/>
    </row>
    <row r="92" spans="3:13" ht="14.25" customHeight="1" thickBot="1">
      <c r="C92" s="107"/>
      <c r="D92" s="21"/>
      <c r="E92" s="21"/>
      <c r="F92" s="21"/>
      <c r="G92" s="21"/>
      <c r="H92" s="17"/>
      <c r="I92" s="21"/>
      <c r="J92" s="21"/>
      <c r="K92" s="21"/>
      <c r="L92" s="120"/>
      <c r="M92" s="11"/>
    </row>
    <row r="93" spans="3:13" ht="14.25" customHeight="1" thickBot="1">
      <c r="C93" s="109"/>
      <c r="D93" s="21"/>
      <c r="E93" s="19" t="s">
        <v>382</v>
      </c>
      <c r="F93" s="15"/>
      <c r="G93" s="15"/>
      <c r="H93" s="108" t="s">
        <v>117</v>
      </c>
      <c r="I93" s="464">
        <f>L22</f>
        <v>3165.49</v>
      </c>
      <c r="J93" s="394"/>
      <c r="K93" s="482"/>
      <c r="L93" s="120"/>
      <c r="M93" s="11"/>
    </row>
    <row r="94" spans="3:13" ht="14.25" customHeight="1" thickBot="1">
      <c r="C94" s="109"/>
      <c r="D94" s="21"/>
      <c r="E94" s="20" t="s">
        <v>383</v>
      </c>
      <c r="F94" s="18"/>
      <c r="G94" s="18"/>
      <c r="H94" s="154" t="s">
        <v>120</v>
      </c>
      <c r="I94" s="123" t="s">
        <v>421</v>
      </c>
      <c r="J94" s="76"/>
      <c r="K94" s="132">
        <f>L30</f>
        <v>5</v>
      </c>
      <c r="L94" s="120"/>
      <c r="M94" s="11"/>
    </row>
    <row r="95" spans="3:13" ht="14.25" customHeight="1" thickBot="1">
      <c r="C95" s="122"/>
      <c r="D95" s="40"/>
      <c r="E95" s="20" t="s">
        <v>381</v>
      </c>
      <c r="F95" s="18"/>
      <c r="G95" s="18"/>
      <c r="H95" s="131" t="s">
        <v>118</v>
      </c>
      <c r="I95" s="188" t="s">
        <v>29</v>
      </c>
      <c r="J95" s="189"/>
      <c r="K95" s="190">
        <f>L43</f>
        <v>107.47</v>
      </c>
      <c r="L95" s="126"/>
      <c r="M95" s="11"/>
    </row>
    <row r="96" spans="3:13" ht="14.25" customHeight="1" thickBot="1">
      <c r="C96" s="122"/>
      <c r="D96" s="40"/>
      <c r="E96" s="387" t="s">
        <v>107</v>
      </c>
      <c r="F96" s="388"/>
      <c r="G96" s="388"/>
      <c r="H96" s="389"/>
      <c r="I96" s="405">
        <f>(I93/K94)*((K95/100)+1)</f>
        <v>1313.4884206</v>
      </c>
      <c r="J96" s="406"/>
      <c r="K96" s="407"/>
      <c r="L96" s="126"/>
      <c r="M96" s="11"/>
    </row>
    <row r="97" spans="3:13" ht="14.25" customHeight="1" thickBot="1">
      <c r="C97" s="134"/>
      <c r="D97" s="135"/>
      <c r="E97" s="135"/>
      <c r="F97" s="135"/>
      <c r="G97" s="135"/>
      <c r="H97" s="135"/>
      <c r="I97" s="135"/>
      <c r="J97" s="135"/>
      <c r="K97" s="135"/>
      <c r="L97" s="136"/>
      <c r="M97" s="11"/>
    </row>
    <row r="98" spans="3:13" ht="14.25" customHeight="1" thickBot="1">
      <c r="C98" s="371" t="s">
        <v>152</v>
      </c>
      <c r="D98" s="372"/>
      <c r="E98" s="372"/>
      <c r="F98" s="372"/>
      <c r="G98" s="372"/>
      <c r="H98" s="372"/>
      <c r="I98" s="372"/>
      <c r="J98" s="372"/>
      <c r="K98" s="372"/>
      <c r="L98" s="373"/>
      <c r="M98" s="11"/>
    </row>
    <row r="99" spans="3:13" ht="14.25" customHeight="1">
      <c r="C99" s="105" t="s">
        <v>422</v>
      </c>
      <c r="D99" s="21"/>
      <c r="E99" s="21"/>
      <c r="F99" s="21"/>
      <c r="G99" s="21"/>
      <c r="H99" s="21"/>
      <c r="I99" s="21"/>
      <c r="J99" s="21"/>
      <c r="K99" s="21"/>
      <c r="L99" s="120"/>
      <c r="M99" s="11"/>
    </row>
    <row r="100" spans="3:13" ht="14.25" customHeight="1" thickBot="1">
      <c r="C100" s="107"/>
      <c r="D100" s="21"/>
      <c r="E100" s="21"/>
      <c r="F100" s="21"/>
      <c r="G100" s="21"/>
      <c r="H100" s="21"/>
      <c r="I100" s="21"/>
      <c r="J100" s="21"/>
      <c r="K100" s="21"/>
      <c r="L100" s="120"/>
      <c r="M100" s="11"/>
    </row>
    <row r="101" spans="3:13" ht="14.25" customHeight="1" thickBot="1">
      <c r="C101" s="107"/>
      <c r="D101" s="21"/>
      <c r="E101" s="19" t="s">
        <v>121</v>
      </c>
      <c r="F101" s="15"/>
      <c r="G101" s="15"/>
      <c r="H101" s="108" t="s">
        <v>110</v>
      </c>
      <c r="I101" s="393">
        <f>L10</f>
        <v>111896</v>
      </c>
      <c r="J101" s="411"/>
      <c r="K101" s="395"/>
      <c r="L101" s="191"/>
      <c r="M101" s="11"/>
    </row>
    <row r="102" spans="3:13" ht="14.25" customHeight="1" thickBot="1">
      <c r="C102" s="107"/>
      <c r="D102" s="21"/>
      <c r="E102" s="20" t="s">
        <v>122</v>
      </c>
      <c r="F102" s="18"/>
      <c r="G102" s="18"/>
      <c r="H102" s="131" t="s">
        <v>123</v>
      </c>
      <c r="I102" s="418">
        <f>L11</f>
        <v>435</v>
      </c>
      <c r="J102" s="419"/>
      <c r="K102" s="420"/>
      <c r="L102" s="191"/>
      <c r="M102" s="11"/>
    </row>
    <row r="103" spans="3:13" ht="14.25" customHeight="1" thickBot="1">
      <c r="C103" s="107"/>
      <c r="D103" s="21"/>
      <c r="E103" s="20" t="s">
        <v>124</v>
      </c>
      <c r="F103" s="18"/>
      <c r="G103" s="18"/>
      <c r="H103" s="131" t="s">
        <v>114</v>
      </c>
      <c r="I103" s="393">
        <f>L12</f>
        <v>435</v>
      </c>
      <c r="J103" s="421"/>
      <c r="K103" s="395"/>
      <c r="L103" s="191"/>
      <c r="M103" s="11"/>
    </row>
    <row r="104" spans="3:13" ht="14.25" customHeight="1" thickBot="1">
      <c r="C104" s="107"/>
      <c r="D104" s="21"/>
      <c r="E104" s="20" t="s">
        <v>384</v>
      </c>
      <c r="F104" s="18"/>
      <c r="G104" s="18"/>
      <c r="H104" s="131" t="s">
        <v>126</v>
      </c>
      <c r="I104" s="152" t="s">
        <v>420</v>
      </c>
      <c r="J104" s="121"/>
      <c r="K104" s="192" t="str">
        <f>L23</f>
        <v>5</v>
      </c>
      <c r="L104" s="191"/>
      <c r="M104" s="11"/>
    </row>
    <row r="105" spans="3:13" ht="14.25" customHeight="1" thickBot="1">
      <c r="C105" s="107"/>
      <c r="D105" s="40"/>
      <c r="E105" s="140" t="s">
        <v>385</v>
      </c>
      <c r="F105" s="15"/>
      <c r="G105" s="15"/>
      <c r="H105" s="114" t="s">
        <v>127</v>
      </c>
      <c r="I105" s="123" t="s">
        <v>60</v>
      </c>
      <c r="J105" s="181"/>
      <c r="K105" s="141" t="str">
        <f>L24</f>
        <v>84</v>
      </c>
      <c r="L105" s="193"/>
      <c r="M105" s="11"/>
    </row>
    <row r="106" spans="3:13" ht="14.25" customHeight="1" thickBot="1">
      <c r="C106" s="107"/>
      <c r="D106" s="21"/>
      <c r="E106" s="20" t="s">
        <v>386</v>
      </c>
      <c r="F106" s="18"/>
      <c r="G106" s="18"/>
      <c r="H106" s="131" t="s">
        <v>128</v>
      </c>
      <c r="I106" s="20" t="s">
        <v>29</v>
      </c>
      <c r="J106" s="156"/>
      <c r="K106" s="157">
        <f>L25</f>
        <v>61.31</v>
      </c>
      <c r="L106" s="191"/>
      <c r="M106" s="11"/>
    </row>
    <row r="107" spans="3:13" ht="14.25" customHeight="1" thickBot="1">
      <c r="C107" s="122"/>
      <c r="D107" s="40"/>
      <c r="E107" s="387" t="s">
        <v>107</v>
      </c>
      <c r="F107" s="388"/>
      <c r="G107" s="388"/>
      <c r="H107" s="389"/>
      <c r="I107" s="415">
        <f>(((I101-(K104*I103))-I102)*(K106/100))/K105</f>
        <v>797.6576976190476</v>
      </c>
      <c r="J107" s="416"/>
      <c r="K107" s="417"/>
      <c r="L107" s="194"/>
      <c r="M107" s="11"/>
    </row>
    <row r="108" spans="3:13" ht="14.25" customHeight="1" thickBot="1">
      <c r="C108" s="144"/>
      <c r="D108" s="145"/>
      <c r="E108" s="26"/>
      <c r="F108" s="26"/>
      <c r="G108" s="26"/>
      <c r="H108" s="26"/>
      <c r="I108" s="26"/>
      <c r="J108" s="146"/>
      <c r="K108" s="26"/>
      <c r="L108" s="147"/>
      <c r="M108" s="11"/>
    </row>
    <row r="109" spans="3:13" ht="14.25" customHeight="1" thickBot="1">
      <c r="C109" s="371" t="s">
        <v>387</v>
      </c>
      <c r="D109" s="372"/>
      <c r="E109" s="372"/>
      <c r="F109" s="372"/>
      <c r="G109" s="372"/>
      <c r="H109" s="372"/>
      <c r="I109" s="372"/>
      <c r="J109" s="372"/>
      <c r="K109" s="372"/>
      <c r="L109" s="373"/>
      <c r="M109" s="11"/>
    </row>
    <row r="110" spans="3:13" ht="14.25" customHeight="1">
      <c r="C110" s="105" t="s">
        <v>129</v>
      </c>
      <c r="D110" s="21"/>
      <c r="E110" s="21"/>
      <c r="F110" s="21"/>
      <c r="G110" s="21"/>
      <c r="H110" s="21"/>
      <c r="I110" s="21"/>
      <c r="J110" s="21"/>
      <c r="K110" s="21"/>
      <c r="L110" s="120"/>
      <c r="M110" s="11"/>
    </row>
    <row r="111" spans="3:13" ht="14.25" customHeight="1" thickBot="1">
      <c r="C111" s="105"/>
      <c r="D111" s="21"/>
      <c r="E111" s="21"/>
      <c r="F111" s="21"/>
      <c r="G111" s="21"/>
      <c r="H111" s="17"/>
      <c r="I111" s="21"/>
      <c r="J111" s="21"/>
      <c r="K111" s="21"/>
      <c r="L111" s="120"/>
      <c r="M111" s="11"/>
    </row>
    <row r="112" spans="3:13" ht="14.25" customHeight="1" thickBot="1">
      <c r="C112" s="109"/>
      <c r="D112" s="21"/>
      <c r="E112" s="19" t="s">
        <v>388</v>
      </c>
      <c r="F112" s="15"/>
      <c r="G112" s="15"/>
      <c r="H112" s="108"/>
      <c r="I112" s="393">
        <f>L18</f>
        <v>0</v>
      </c>
      <c r="J112" s="411"/>
      <c r="K112" s="395"/>
      <c r="L112" s="120"/>
      <c r="M112" s="11"/>
    </row>
    <row r="113" spans="3:13" ht="14.25" customHeight="1" thickBot="1">
      <c r="C113" s="109"/>
      <c r="D113" s="21"/>
      <c r="E113" s="20" t="s">
        <v>389</v>
      </c>
      <c r="F113" s="18"/>
      <c r="G113" s="18"/>
      <c r="H113" s="131" t="s">
        <v>130</v>
      </c>
      <c r="I113" s="418">
        <f>L19</f>
        <v>144.46</v>
      </c>
      <c r="J113" s="419"/>
      <c r="K113" s="420"/>
      <c r="L113" s="120"/>
      <c r="M113" s="11"/>
    </row>
    <row r="114" spans="3:13" ht="14.25" customHeight="1" thickBot="1">
      <c r="C114" s="109"/>
      <c r="D114" s="21"/>
      <c r="E114" s="20" t="s">
        <v>390</v>
      </c>
      <c r="F114" s="18"/>
      <c r="G114" s="18"/>
      <c r="H114" s="131"/>
      <c r="I114" s="418">
        <f>L20</f>
        <v>1539.92</v>
      </c>
      <c r="J114" s="419"/>
      <c r="K114" s="420"/>
      <c r="L114" s="120"/>
      <c r="M114" s="11"/>
    </row>
    <row r="115" spans="3:13" ht="14.25" customHeight="1" thickBot="1">
      <c r="C115" s="109" t="s">
        <v>0</v>
      </c>
      <c r="D115" s="21"/>
      <c r="E115" s="387" t="s">
        <v>107</v>
      </c>
      <c r="F115" s="388"/>
      <c r="G115" s="388"/>
      <c r="H115" s="389"/>
      <c r="I115" s="415">
        <f>(I112+I114+I113)/12</f>
        <v>140.365</v>
      </c>
      <c r="J115" s="416"/>
      <c r="K115" s="417"/>
      <c r="L115" s="120"/>
      <c r="M115" s="11"/>
    </row>
    <row r="116" spans="3:13" ht="14.25" customHeight="1" thickBot="1">
      <c r="C116" s="149"/>
      <c r="D116" s="26"/>
      <c r="E116" s="26"/>
      <c r="F116" s="26"/>
      <c r="G116" s="26"/>
      <c r="H116" s="26"/>
      <c r="I116" s="26"/>
      <c r="J116" s="146"/>
      <c r="K116" s="26"/>
      <c r="L116" s="147"/>
      <c r="M116" s="11"/>
    </row>
    <row r="117" spans="3:13" s="100" customFormat="1" ht="14.25" customHeight="1" thickBot="1">
      <c r="C117" s="21"/>
      <c r="D117" s="21"/>
      <c r="E117" s="21"/>
      <c r="F117" s="21"/>
      <c r="G117" s="21"/>
      <c r="H117" s="21"/>
      <c r="I117" s="21"/>
      <c r="J117" s="129"/>
      <c r="K117" s="21"/>
      <c r="L117" s="21"/>
      <c r="M117" s="21"/>
    </row>
    <row r="118" spans="3:13" ht="14.25" customHeight="1" thickBot="1">
      <c r="C118" s="371" t="s">
        <v>391</v>
      </c>
      <c r="D118" s="372"/>
      <c r="E118" s="372"/>
      <c r="F118" s="372"/>
      <c r="G118" s="372"/>
      <c r="H118" s="372"/>
      <c r="I118" s="372"/>
      <c r="J118" s="372"/>
      <c r="K118" s="372"/>
      <c r="L118" s="373"/>
      <c r="M118" s="11"/>
    </row>
    <row r="119" spans="3:13" ht="14.25" customHeight="1">
      <c r="C119" s="105" t="s">
        <v>423</v>
      </c>
      <c r="D119" s="21"/>
      <c r="E119" s="21"/>
      <c r="F119" s="21"/>
      <c r="G119" s="21"/>
      <c r="H119" s="21"/>
      <c r="I119" s="21"/>
      <c r="J119" s="21"/>
      <c r="K119" s="21"/>
      <c r="L119" s="120"/>
      <c r="M119" s="11"/>
    </row>
    <row r="120" spans="3:13" ht="14.25" customHeight="1" thickBot="1">
      <c r="C120" s="107"/>
      <c r="D120" s="21"/>
      <c r="E120" s="21"/>
      <c r="F120" s="21"/>
      <c r="G120" s="21"/>
      <c r="H120" s="21"/>
      <c r="I120" s="21"/>
      <c r="J120" s="21"/>
      <c r="K120" s="21"/>
      <c r="L120" s="120"/>
      <c r="M120" s="11"/>
    </row>
    <row r="121" spans="3:13" ht="14.25" customHeight="1" thickBot="1">
      <c r="C121" s="107"/>
      <c r="D121" s="21"/>
      <c r="E121" s="19" t="s">
        <v>121</v>
      </c>
      <c r="F121" s="15"/>
      <c r="G121" s="15"/>
      <c r="H121" s="108" t="s">
        <v>110</v>
      </c>
      <c r="I121" s="393">
        <f>L10</f>
        <v>111896</v>
      </c>
      <c r="J121" s="411"/>
      <c r="K121" s="395"/>
      <c r="L121" s="120"/>
      <c r="M121" s="11"/>
    </row>
    <row r="122" spans="3:13" ht="14.25" customHeight="1" thickBot="1">
      <c r="C122" s="107"/>
      <c r="D122" s="21"/>
      <c r="E122" s="19" t="s">
        <v>392</v>
      </c>
      <c r="F122" s="15"/>
      <c r="G122" s="15"/>
      <c r="H122" s="108" t="s">
        <v>1</v>
      </c>
      <c r="I122" s="195" t="s">
        <v>29</v>
      </c>
      <c r="J122" s="130"/>
      <c r="K122" s="141">
        <f>L40</f>
        <v>12.16</v>
      </c>
      <c r="L122" s="120"/>
      <c r="M122" s="11"/>
    </row>
    <row r="123" spans="3:13" ht="14.25" customHeight="1" thickBot="1">
      <c r="C123" s="107"/>
      <c r="D123" s="21"/>
      <c r="E123" s="19" t="s">
        <v>393</v>
      </c>
      <c r="F123" s="15"/>
      <c r="G123" s="15"/>
      <c r="H123" s="108" t="s">
        <v>147</v>
      </c>
      <c r="I123" s="473">
        <f>L41</f>
        <v>60</v>
      </c>
      <c r="J123" s="474"/>
      <c r="K123" s="475"/>
      <c r="L123" s="120"/>
      <c r="M123" s="11"/>
    </row>
    <row r="124" spans="3:13" ht="14.25" customHeight="1" thickBot="1">
      <c r="C124" s="107"/>
      <c r="D124" s="21"/>
      <c r="E124" s="19" t="s">
        <v>394</v>
      </c>
      <c r="F124" s="15"/>
      <c r="G124" s="15"/>
      <c r="H124" s="108"/>
      <c r="I124" s="123" t="s">
        <v>29</v>
      </c>
      <c r="J124" s="130"/>
      <c r="K124" s="141">
        <f>L42</f>
        <v>7.38</v>
      </c>
      <c r="L124" s="120"/>
      <c r="M124" s="11"/>
    </row>
    <row r="125" spans="3:13" ht="14.25" customHeight="1" thickBot="1">
      <c r="C125" s="109"/>
      <c r="D125" s="21"/>
      <c r="E125" s="387" t="s">
        <v>107</v>
      </c>
      <c r="F125" s="388"/>
      <c r="G125" s="388"/>
      <c r="H125" s="389"/>
      <c r="I125" s="415">
        <f>((I121*(K122/100)*((K124/100)+1))+I123)/12</f>
        <v>1222.5597713066666</v>
      </c>
      <c r="J125" s="416"/>
      <c r="K125" s="417"/>
      <c r="L125" s="194"/>
      <c r="M125" s="11"/>
    </row>
    <row r="126" spans="3:13" ht="14.25" customHeight="1" thickBot="1">
      <c r="C126" s="117"/>
      <c r="D126" s="26"/>
      <c r="E126" s="25"/>
      <c r="F126" s="25"/>
      <c r="G126" s="25"/>
      <c r="H126" s="25"/>
      <c r="I126" s="180"/>
      <c r="J126" s="180"/>
      <c r="K126" s="180"/>
      <c r="L126" s="147"/>
      <c r="M126" s="11"/>
    </row>
    <row r="127" spans="3:13" ht="14.25" customHeight="1">
      <c r="C127" s="100"/>
      <c r="D127" s="21"/>
      <c r="E127" s="14"/>
      <c r="F127" s="14"/>
      <c r="G127" s="14"/>
      <c r="H127" s="14"/>
      <c r="I127" s="196"/>
      <c r="J127" s="196"/>
      <c r="K127" s="196"/>
      <c r="L127" s="21"/>
      <c r="M127" s="11"/>
    </row>
    <row r="128" spans="3:13" ht="14.25" customHeight="1">
      <c r="C128" s="425" t="s">
        <v>2</v>
      </c>
      <c r="D128" s="425"/>
      <c r="E128" s="425"/>
      <c r="F128" s="425"/>
      <c r="G128" s="425"/>
      <c r="H128" s="425"/>
      <c r="I128" s="425"/>
      <c r="J128" s="425"/>
      <c r="K128" s="425"/>
      <c r="L128" s="425"/>
      <c r="M128" s="21"/>
    </row>
    <row r="129" spans="3:13" ht="14.25" customHeight="1" thickBot="1">
      <c r="C129" s="42"/>
      <c r="D129" s="42"/>
      <c r="E129" s="42"/>
      <c r="F129" s="42"/>
      <c r="G129" s="42"/>
      <c r="H129" s="42"/>
      <c r="I129" s="42"/>
      <c r="J129" s="42"/>
      <c r="K129" s="42"/>
      <c r="L129" s="42"/>
      <c r="M129" s="21"/>
    </row>
    <row r="130" spans="3:12" s="100" customFormat="1" ht="14.25" customHeight="1" thickBot="1">
      <c r="C130" s="371" t="s">
        <v>3</v>
      </c>
      <c r="D130" s="372"/>
      <c r="E130" s="372"/>
      <c r="F130" s="372"/>
      <c r="G130" s="372"/>
      <c r="H130" s="372"/>
      <c r="I130" s="372"/>
      <c r="J130" s="372"/>
      <c r="K130" s="372"/>
      <c r="L130" s="373"/>
    </row>
    <row r="131" spans="3:12" s="104" customFormat="1" ht="14.25" customHeight="1">
      <c r="C131" s="105" t="s">
        <v>395</v>
      </c>
      <c r="D131" s="17"/>
      <c r="E131" s="24"/>
      <c r="F131" s="24"/>
      <c r="G131" s="24"/>
      <c r="H131" s="24"/>
      <c r="I131" s="24"/>
      <c r="J131" s="17"/>
      <c r="K131" s="17"/>
      <c r="L131" s="106"/>
    </row>
    <row r="132" spans="3:12" s="104" customFormat="1" ht="14.25" customHeight="1" thickBot="1">
      <c r="C132" s="107"/>
      <c r="D132" s="17"/>
      <c r="E132" s="24"/>
      <c r="F132" s="24"/>
      <c r="G132" s="24"/>
      <c r="H132" s="24"/>
      <c r="I132" s="24"/>
      <c r="J132" s="17"/>
      <c r="K132" s="17"/>
      <c r="L132" s="106"/>
    </row>
    <row r="133" spans="3:12" s="104" customFormat="1" ht="14.25" customHeight="1" thickBot="1">
      <c r="C133" s="107"/>
      <c r="E133" s="19" t="s">
        <v>121</v>
      </c>
      <c r="F133" s="15"/>
      <c r="G133" s="15"/>
      <c r="H133" s="108" t="s">
        <v>110</v>
      </c>
      <c r="I133" s="393">
        <f>L10</f>
        <v>111896</v>
      </c>
      <c r="J133" s="411"/>
      <c r="K133" s="395"/>
      <c r="L133" s="137"/>
    </row>
    <row r="134" spans="3:12" s="104" customFormat="1" ht="14.25" customHeight="1" thickBot="1">
      <c r="C134" s="107"/>
      <c r="E134" s="20" t="s">
        <v>122</v>
      </c>
      <c r="F134" s="18"/>
      <c r="G134" s="18"/>
      <c r="H134" s="131" t="s">
        <v>123</v>
      </c>
      <c r="I134" s="393">
        <f>L11</f>
        <v>435</v>
      </c>
      <c r="J134" s="411"/>
      <c r="K134" s="395"/>
      <c r="L134" s="137"/>
    </row>
    <row r="135" spans="3:12" s="104" customFormat="1" ht="14.25" customHeight="1" thickBot="1">
      <c r="C135" s="107"/>
      <c r="E135" s="20" t="s">
        <v>4</v>
      </c>
      <c r="F135" s="18"/>
      <c r="G135" s="18"/>
      <c r="H135" s="131" t="s">
        <v>114</v>
      </c>
      <c r="I135" s="418">
        <f>L12</f>
        <v>435</v>
      </c>
      <c r="J135" s="419"/>
      <c r="K135" s="420"/>
      <c r="L135" s="137"/>
    </row>
    <row r="136" spans="3:12" s="104" customFormat="1" ht="14.25" customHeight="1" thickBot="1">
      <c r="C136" s="107"/>
      <c r="E136" s="20" t="s">
        <v>396</v>
      </c>
      <c r="F136" s="18"/>
      <c r="G136" s="18"/>
      <c r="H136" s="131" t="s">
        <v>5</v>
      </c>
      <c r="I136" s="19" t="s">
        <v>420</v>
      </c>
      <c r="J136" s="130"/>
      <c r="K136" s="139" t="str">
        <f>L23</f>
        <v>5</v>
      </c>
      <c r="L136" s="137"/>
    </row>
    <row r="137" spans="3:12" s="100" customFormat="1" ht="14.25" customHeight="1" thickBot="1">
      <c r="C137" s="109"/>
      <c r="E137" s="19" t="s">
        <v>397</v>
      </c>
      <c r="F137" s="15"/>
      <c r="G137" s="15"/>
      <c r="H137" s="131" t="s">
        <v>6</v>
      </c>
      <c r="I137" s="422">
        <f>L29</f>
        <v>1500</v>
      </c>
      <c r="J137" s="423"/>
      <c r="K137" s="424"/>
      <c r="L137" s="137"/>
    </row>
    <row r="138" spans="3:12" s="104" customFormat="1" ht="14.25" customHeight="1" thickBot="1">
      <c r="C138" s="107"/>
      <c r="E138" s="19" t="s">
        <v>398</v>
      </c>
      <c r="F138" s="15"/>
      <c r="G138" s="15"/>
      <c r="H138" s="114" t="s">
        <v>7</v>
      </c>
      <c r="I138" s="140" t="s">
        <v>29</v>
      </c>
      <c r="J138" s="130"/>
      <c r="K138" s="141">
        <f>L39</f>
        <v>1</v>
      </c>
      <c r="L138" s="137"/>
    </row>
    <row r="139" spans="3:12" s="100" customFormat="1" ht="14.25" customHeight="1" thickBot="1">
      <c r="C139" s="109"/>
      <c r="E139" s="387" t="s">
        <v>107</v>
      </c>
      <c r="F139" s="388"/>
      <c r="G139" s="388"/>
      <c r="H139" s="389"/>
      <c r="I139" s="426">
        <f>((I133-(K136*I135)-I134)*(K138/100))/I137</f>
        <v>0.7285733333333334</v>
      </c>
      <c r="J139" s="427"/>
      <c r="K139" s="428"/>
      <c r="L139" s="150"/>
    </row>
    <row r="140" spans="3:13" ht="14.25" customHeight="1" thickBot="1">
      <c r="C140" s="127"/>
      <c r="D140" s="21"/>
      <c r="E140" s="21"/>
      <c r="F140" s="21"/>
      <c r="G140" s="21"/>
      <c r="H140" s="21"/>
      <c r="I140" s="21"/>
      <c r="J140" s="21"/>
      <c r="K140" s="21"/>
      <c r="L140" s="120"/>
      <c r="M140" s="11"/>
    </row>
    <row r="141" spans="3:12" s="100" customFormat="1" ht="14.25" customHeight="1" thickBot="1">
      <c r="C141" s="371" t="s">
        <v>105</v>
      </c>
      <c r="D141" s="372"/>
      <c r="E141" s="372"/>
      <c r="F141" s="372"/>
      <c r="G141" s="372"/>
      <c r="H141" s="372"/>
      <c r="I141" s="372"/>
      <c r="J141" s="372"/>
      <c r="K141" s="372"/>
      <c r="L141" s="373"/>
    </row>
    <row r="142" spans="3:12" s="104" customFormat="1" ht="14.25" customHeight="1">
      <c r="C142" s="105" t="s">
        <v>8</v>
      </c>
      <c r="D142" s="17"/>
      <c r="E142" s="24"/>
      <c r="F142" s="24"/>
      <c r="G142" s="24"/>
      <c r="H142" s="24"/>
      <c r="I142" s="24"/>
      <c r="J142" s="17"/>
      <c r="K142" s="17"/>
      <c r="L142" s="106"/>
    </row>
    <row r="143" spans="3:12" s="104" customFormat="1" ht="14.25" customHeight="1" thickBot="1">
      <c r="C143" s="105"/>
      <c r="D143" s="17"/>
      <c r="E143" s="24"/>
      <c r="F143" s="24"/>
      <c r="G143" s="24"/>
      <c r="H143" s="17"/>
      <c r="I143" s="24"/>
      <c r="J143" s="17"/>
      <c r="K143" s="17"/>
      <c r="L143" s="106"/>
    </row>
    <row r="144" spans="3:12" s="104" customFormat="1" ht="14.25" customHeight="1" thickBot="1">
      <c r="C144" s="107"/>
      <c r="E144" s="19" t="s">
        <v>399</v>
      </c>
      <c r="F144" s="15"/>
      <c r="G144" s="15"/>
      <c r="H144" s="108" t="s">
        <v>9</v>
      </c>
      <c r="I144" s="429">
        <f>L14</f>
        <v>5.66</v>
      </c>
      <c r="J144" s="430"/>
      <c r="K144" s="431"/>
      <c r="L144" s="106"/>
    </row>
    <row r="145" spans="3:12" s="104" customFormat="1" ht="14.25" customHeight="1" thickBot="1">
      <c r="C145" s="107"/>
      <c r="E145" s="20" t="s">
        <v>400</v>
      </c>
      <c r="F145" s="18"/>
      <c r="G145" s="18"/>
      <c r="H145" s="131" t="s">
        <v>10</v>
      </c>
      <c r="I145" s="19" t="s">
        <v>30</v>
      </c>
      <c r="J145" s="130"/>
      <c r="K145" s="141">
        <f>L31</f>
        <v>10</v>
      </c>
      <c r="L145" s="106"/>
    </row>
    <row r="146" spans="3:12" s="104" customFormat="1" ht="14.25" customHeight="1" thickBot="1">
      <c r="C146" s="107"/>
      <c r="E146" s="387" t="s">
        <v>107</v>
      </c>
      <c r="F146" s="388"/>
      <c r="G146" s="388"/>
      <c r="H146" s="389"/>
      <c r="I146" s="426">
        <f>I144/K145</f>
        <v>0.5660000000000001</v>
      </c>
      <c r="J146" s="435"/>
      <c r="K146" s="428"/>
      <c r="L146" s="106"/>
    </row>
    <row r="147" spans="3:13" ht="14.25" customHeight="1" thickBot="1">
      <c r="C147" s="127"/>
      <c r="D147" s="128"/>
      <c r="E147" s="21"/>
      <c r="F147" s="21"/>
      <c r="G147" s="21"/>
      <c r="H147" s="21"/>
      <c r="I147" s="21"/>
      <c r="J147" s="129"/>
      <c r="K147" s="21"/>
      <c r="L147" s="120"/>
      <c r="M147" s="11"/>
    </row>
    <row r="148" spans="3:12" s="100" customFormat="1" ht="14.25" customHeight="1" thickBot="1">
      <c r="C148" s="371" t="s">
        <v>106</v>
      </c>
      <c r="D148" s="372"/>
      <c r="E148" s="372"/>
      <c r="F148" s="372"/>
      <c r="G148" s="372"/>
      <c r="H148" s="372"/>
      <c r="I148" s="372"/>
      <c r="J148" s="372"/>
      <c r="K148" s="372"/>
      <c r="L148" s="373"/>
    </row>
    <row r="149" spans="3:12" s="104" customFormat="1" ht="14.25" customHeight="1">
      <c r="C149" s="105" t="s">
        <v>151</v>
      </c>
      <c r="D149" s="17"/>
      <c r="E149" s="24"/>
      <c r="F149" s="24"/>
      <c r="G149" s="24"/>
      <c r="H149" s="24"/>
      <c r="I149" s="24"/>
      <c r="J149" s="17"/>
      <c r="K149" s="17"/>
      <c r="L149" s="106"/>
    </row>
    <row r="150" spans="3:12" s="104" customFormat="1" ht="14.25" customHeight="1" thickBot="1">
      <c r="C150" s="107"/>
      <c r="D150" s="17"/>
      <c r="E150" s="24"/>
      <c r="F150" s="24"/>
      <c r="G150" s="24"/>
      <c r="H150" s="24"/>
      <c r="I150" s="24"/>
      <c r="J150" s="17"/>
      <c r="K150" s="17"/>
      <c r="L150" s="106"/>
    </row>
    <row r="151" spans="3:12" s="104" customFormat="1" ht="14.25" customHeight="1" thickBot="1">
      <c r="C151" s="107"/>
      <c r="E151" s="19" t="s">
        <v>401</v>
      </c>
      <c r="F151" s="15"/>
      <c r="G151" s="15"/>
      <c r="H151" s="108" t="s">
        <v>11</v>
      </c>
      <c r="I151" s="393">
        <f>L15</f>
        <v>26.08</v>
      </c>
      <c r="J151" s="411"/>
      <c r="K151" s="395"/>
      <c r="L151" s="106"/>
    </row>
    <row r="152" spans="3:12" s="104" customFormat="1" ht="14.25" customHeight="1" thickBot="1">
      <c r="C152" s="107"/>
      <c r="E152" s="20" t="s">
        <v>402</v>
      </c>
      <c r="F152" s="18"/>
      <c r="G152" s="18"/>
      <c r="H152" s="131" t="s">
        <v>12</v>
      </c>
      <c r="I152" s="418">
        <f>L16</f>
        <v>35.12</v>
      </c>
      <c r="J152" s="419"/>
      <c r="K152" s="420"/>
      <c r="L152" s="106"/>
    </row>
    <row r="153" spans="3:12" s="104" customFormat="1" ht="14.25" customHeight="1" thickBot="1">
      <c r="C153" s="107"/>
      <c r="E153" s="20" t="s">
        <v>403</v>
      </c>
      <c r="F153" s="18"/>
      <c r="G153" s="18"/>
      <c r="H153" s="131" t="s">
        <v>13</v>
      </c>
      <c r="I153" s="19" t="s">
        <v>14</v>
      </c>
      <c r="J153" s="130"/>
      <c r="K153" s="141">
        <f>L32</f>
        <v>3</v>
      </c>
      <c r="L153" s="106"/>
    </row>
    <row r="154" spans="3:12" s="104" customFormat="1" ht="14.25" customHeight="1" thickBot="1">
      <c r="C154" s="107"/>
      <c r="E154" s="20" t="s">
        <v>404</v>
      </c>
      <c r="F154" s="18"/>
      <c r="G154" s="18"/>
      <c r="H154" s="131" t="s">
        <v>15</v>
      </c>
      <c r="I154" s="19" t="s">
        <v>14</v>
      </c>
      <c r="J154" s="130"/>
      <c r="K154" s="141">
        <f>L33</f>
        <v>1</v>
      </c>
      <c r="L154" s="106"/>
    </row>
    <row r="155" spans="3:12" s="104" customFormat="1" ht="14.25" customHeight="1" thickBot="1">
      <c r="C155" s="107"/>
      <c r="E155" s="20" t="s">
        <v>405</v>
      </c>
      <c r="F155" s="18"/>
      <c r="G155" s="18"/>
      <c r="H155" s="131" t="s">
        <v>16</v>
      </c>
      <c r="I155" s="152" t="s">
        <v>17</v>
      </c>
      <c r="J155" s="121"/>
      <c r="K155" s="153">
        <f>L34</f>
        <v>3000</v>
      </c>
      <c r="L155" s="106"/>
    </row>
    <row r="156" spans="3:12" s="104" customFormat="1" ht="14.25" customHeight="1" thickBot="1">
      <c r="C156" s="107"/>
      <c r="E156" s="20" t="s">
        <v>406</v>
      </c>
      <c r="F156" s="18"/>
      <c r="G156" s="18"/>
      <c r="H156" s="154" t="s">
        <v>18</v>
      </c>
      <c r="I156" s="140" t="s">
        <v>17</v>
      </c>
      <c r="J156" s="130"/>
      <c r="K156" s="155">
        <f>L35</f>
        <v>10000</v>
      </c>
      <c r="L156" s="106"/>
    </row>
    <row r="157" spans="3:12" s="104" customFormat="1" ht="14.25" customHeight="1" thickBot="1">
      <c r="C157" s="107"/>
      <c r="E157" s="20" t="s">
        <v>407</v>
      </c>
      <c r="F157" s="18"/>
      <c r="G157" s="18"/>
      <c r="H157" s="131" t="s">
        <v>19</v>
      </c>
      <c r="I157" s="20" t="s">
        <v>14</v>
      </c>
      <c r="J157" s="156"/>
      <c r="K157" s="157">
        <f>L36</f>
        <v>2</v>
      </c>
      <c r="L157" s="106"/>
    </row>
    <row r="158" spans="3:12" s="104" customFormat="1" ht="14.25" customHeight="1" thickBot="1">
      <c r="C158" s="107"/>
      <c r="E158" s="387" t="s">
        <v>107</v>
      </c>
      <c r="F158" s="388"/>
      <c r="G158" s="388"/>
      <c r="H158" s="389"/>
      <c r="I158" s="426">
        <f>((I151*(K153+K157))/K155)+((I152*K154)/K156)</f>
        <v>0.04697866666666666</v>
      </c>
      <c r="J158" s="435"/>
      <c r="K158" s="428"/>
      <c r="L158" s="106"/>
    </row>
    <row r="159" spans="3:13" ht="14.25" customHeight="1" thickBot="1">
      <c r="C159" s="117"/>
      <c r="D159" s="26"/>
      <c r="E159" s="26"/>
      <c r="F159" s="26"/>
      <c r="G159" s="26"/>
      <c r="H159" s="26"/>
      <c r="I159" s="26"/>
      <c r="J159" s="26"/>
      <c r="K159" s="145"/>
      <c r="L159" s="166"/>
      <c r="M159" s="11"/>
    </row>
    <row r="160" spans="4:13" s="100" customFormat="1" ht="14.25" customHeight="1" thickBot="1">
      <c r="D160" s="21"/>
      <c r="E160" s="21"/>
      <c r="F160" s="21"/>
      <c r="G160" s="21"/>
      <c r="H160" s="21"/>
      <c r="I160" s="21"/>
      <c r="J160" s="21"/>
      <c r="K160" s="128"/>
      <c r="M160" s="21"/>
    </row>
    <row r="161" spans="3:12" s="100" customFormat="1" ht="14.25" customHeight="1" thickBot="1">
      <c r="C161" s="371" t="s">
        <v>20</v>
      </c>
      <c r="D161" s="372"/>
      <c r="E161" s="372"/>
      <c r="F161" s="372"/>
      <c r="G161" s="372"/>
      <c r="H161" s="372"/>
      <c r="I161" s="372"/>
      <c r="J161" s="372"/>
      <c r="K161" s="372"/>
      <c r="L161" s="373"/>
    </row>
    <row r="162" spans="3:12" s="104" customFormat="1" ht="14.25" customHeight="1">
      <c r="C162" s="105" t="s">
        <v>21</v>
      </c>
      <c r="D162" s="17"/>
      <c r="E162" s="24"/>
      <c r="F162" s="24"/>
      <c r="G162" s="24"/>
      <c r="H162" s="24"/>
      <c r="I162" s="24"/>
      <c r="J162" s="17"/>
      <c r="K162" s="17"/>
      <c r="L162" s="106"/>
    </row>
    <row r="163" spans="3:12" s="104" customFormat="1" ht="14.25" customHeight="1" thickBot="1">
      <c r="C163" s="105"/>
      <c r="D163" s="17"/>
      <c r="E163" s="24"/>
      <c r="F163" s="24"/>
      <c r="G163" s="24"/>
      <c r="H163" s="17"/>
      <c r="I163" s="24"/>
      <c r="J163" s="17"/>
      <c r="K163" s="17"/>
      <c r="L163" s="106"/>
    </row>
    <row r="164" spans="3:12" s="104" customFormat="1" ht="14.25" customHeight="1" thickBot="1">
      <c r="C164" s="107"/>
      <c r="E164" s="19" t="s">
        <v>408</v>
      </c>
      <c r="F164" s="15"/>
      <c r="G164" s="15"/>
      <c r="H164" s="108" t="s">
        <v>22</v>
      </c>
      <c r="I164" s="393">
        <f>L17</f>
        <v>65</v>
      </c>
      <c r="J164" s="411"/>
      <c r="K164" s="395"/>
      <c r="L164" s="106"/>
    </row>
    <row r="165" spans="3:12" s="104" customFormat="1" ht="14.25" customHeight="1" thickBot="1">
      <c r="C165" s="107"/>
      <c r="E165" s="20" t="s">
        <v>409</v>
      </c>
      <c r="F165" s="18"/>
      <c r="G165" s="18"/>
      <c r="H165" s="131" t="s">
        <v>23</v>
      </c>
      <c r="I165" s="19" t="s">
        <v>161</v>
      </c>
      <c r="J165" s="130"/>
      <c r="K165" s="155">
        <f>L26</f>
        <v>750</v>
      </c>
      <c r="L165" s="106"/>
    </row>
    <row r="166" spans="3:12" s="104" customFormat="1" ht="14.25" customHeight="1" thickBot="1">
      <c r="C166" s="107"/>
      <c r="E166" s="387" t="s">
        <v>107</v>
      </c>
      <c r="F166" s="388"/>
      <c r="G166" s="388"/>
      <c r="H166" s="389"/>
      <c r="I166" s="432">
        <f>I164/K165</f>
        <v>0.08666666666666667</v>
      </c>
      <c r="J166" s="433"/>
      <c r="K166" s="434"/>
      <c r="L166" s="106"/>
    </row>
    <row r="167" spans="3:13" ht="14.25" customHeight="1" thickBot="1">
      <c r="C167" s="160"/>
      <c r="D167" s="161"/>
      <c r="E167" s="161"/>
      <c r="F167" s="161"/>
      <c r="G167" s="161"/>
      <c r="H167" s="161"/>
      <c r="I167" s="161"/>
      <c r="J167" s="161"/>
      <c r="K167" s="161"/>
      <c r="L167" s="162"/>
      <c r="M167" s="11"/>
    </row>
    <row r="168" spans="3:12" s="100" customFormat="1" ht="14.25" customHeight="1" thickBot="1">
      <c r="C168" s="371" t="s">
        <v>24</v>
      </c>
      <c r="D168" s="372"/>
      <c r="E168" s="372"/>
      <c r="F168" s="372"/>
      <c r="G168" s="372"/>
      <c r="H168" s="372"/>
      <c r="I168" s="372"/>
      <c r="J168" s="372"/>
      <c r="K168" s="372"/>
      <c r="L168" s="373"/>
    </row>
    <row r="169" spans="3:12" s="104" customFormat="1" ht="14.25" customHeight="1">
      <c r="C169" s="105" t="s">
        <v>410</v>
      </c>
      <c r="D169" s="17"/>
      <c r="E169" s="24"/>
      <c r="F169" s="24"/>
      <c r="G169" s="24"/>
      <c r="H169" s="24"/>
      <c r="I169" s="24"/>
      <c r="J169" s="17"/>
      <c r="K169" s="17"/>
      <c r="L169" s="106"/>
    </row>
    <row r="170" spans="3:12" s="104" customFormat="1" ht="14.25" customHeight="1" thickBot="1">
      <c r="C170" s="107"/>
      <c r="D170" s="17"/>
      <c r="E170" s="24"/>
      <c r="F170" s="24"/>
      <c r="G170" s="24"/>
      <c r="H170" s="24"/>
      <c r="I170" s="24"/>
      <c r="J170" s="17"/>
      <c r="K170" s="17"/>
      <c r="L170" s="106"/>
    </row>
    <row r="171" spans="3:12" s="104" customFormat="1" ht="14.25" customHeight="1" thickBot="1">
      <c r="C171" s="107"/>
      <c r="E171" s="19" t="s">
        <v>124</v>
      </c>
      <c r="F171" s="15"/>
      <c r="G171" s="15"/>
      <c r="H171" s="108" t="s">
        <v>114</v>
      </c>
      <c r="I171" s="393">
        <f>L12</f>
        <v>435</v>
      </c>
      <c r="J171" s="411"/>
      <c r="K171" s="395"/>
      <c r="L171" s="137"/>
    </row>
    <row r="172" spans="3:12" s="104" customFormat="1" ht="14.25" customHeight="1" thickBot="1">
      <c r="C172" s="107"/>
      <c r="E172" s="20" t="s">
        <v>411</v>
      </c>
      <c r="F172" s="18"/>
      <c r="G172" s="18"/>
      <c r="H172" s="131" t="s">
        <v>25</v>
      </c>
      <c r="I172" s="418">
        <f>L13</f>
        <v>0</v>
      </c>
      <c r="J172" s="480"/>
      <c r="K172" s="420"/>
      <c r="L172" s="137"/>
    </row>
    <row r="173" spans="3:12" s="104" customFormat="1" ht="14.25" customHeight="1" thickBot="1">
      <c r="C173" s="107"/>
      <c r="E173" s="20" t="s">
        <v>396</v>
      </c>
      <c r="F173" s="18"/>
      <c r="G173" s="18"/>
      <c r="H173" s="131" t="s">
        <v>5</v>
      </c>
      <c r="I173" s="19" t="s">
        <v>420</v>
      </c>
      <c r="J173" s="130"/>
      <c r="K173" s="139" t="str">
        <f>L23</f>
        <v>5</v>
      </c>
      <c r="L173" s="137"/>
    </row>
    <row r="174" spans="3:12" s="104" customFormat="1" ht="14.25" customHeight="1" thickBot="1">
      <c r="C174" s="107"/>
      <c r="E174" s="20" t="s">
        <v>412</v>
      </c>
      <c r="F174" s="18"/>
      <c r="G174" s="18"/>
      <c r="H174" s="131" t="s">
        <v>26</v>
      </c>
      <c r="I174" s="152" t="s">
        <v>29</v>
      </c>
      <c r="J174" s="121"/>
      <c r="K174" s="197">
        <f>L27</f>
        <v>20</v>
      </c>
      <c r="L174" s="137"/>
    </row>
    <row r="175" spans="3:12" s="104" customFormat="1" ht="14.25" customHeight="1" thickBot="1">
      <c r="C175" s="107"/>
      <c r="E175" s="20" t="s">
        <v>413</v>
      </c>
      <c r="F175" s="18"/>
      <c r="G175" s="18"/>
      <c r="H175" s="154" t="s">
        <v>27</v>
      </c>
      <c r="I175" s="140" t="s">
        <v>161</v>
      </c>
      <c r="J175" s="164"/>
      <c r="K175" s="155">
        <f>L28</f>
        <v>70000</v>
      </c>
      <c r="L175" s="137"/>
    </row>
    <row r="176" spans="3:13" s="104" customFormat="1" ht="14.25" customHeight="1" thickBot="1">
      <c r="C176" s="107"/>
      <c r="E176" s="387" t="s">
        <v>107</v>
      </c>
      <c r="F176" s="388"/>
      <c r="G176" s="388"/>
      <c r="H176" s="389"/>
      <c r="I176" s="426">
        <f>(((I171*K173)*((K174/100)+1))+(I172*K173))/K175</f>
        <v>0.03728571428571428</v>
      </c>
      <c r="J176" s="435"/>
      <c r="K176" s="428"/>
      <c r="L176" s="150"/>
      <c r="M176" s="165"/>
    </row>
    <row r="177" spans="3:13" ht="14.25" customHeight="1" thickBot="1">
      <c r="C177" s="117"/>
      <c r="D177" s="67"/>
      <c r="E177" s="67"/>
      <c r="F177" s="67"/>
      <c r="G177" s="67"/>
      <c r="H177" s="67"/>
      <c r="I177" s="67"/>
      <c r="J177" s="67"/>
      <c r="K177" s="67"/>
      <c r="L177" s="166"/>
      <c r="M177" s="11"/>
    </row>
    <row r="178" spans="3:13" ht="14.25" customHeight="1">
      <c r="C178" s="21"/>
      <c r="D178" s="11"/>
      <c r="E178" s="11"/>
      <c r="F178" s="62"/>
      <c r="G178" s="62"/>
      <c r="H178" s="59"/>
      <c r="I178" s="59"/>
      <c r="J178" s="59"/>
      <c r="K178" s="11"/>
      <c r="L178" s="11"/>
      <c r="M178" s="11"/>
    </row>
    <row r="179" spans="3:13" ht="14.25" customHeight="1">
      <c r="C179" s="21"/>
      <c r="D179" s="11"/>
      <c r="E179" s="11"/>
      <c r="F179" s="62"/>
      <c r="G179" s="62"/>
      <c r="H179" s="59"/>
      <c r="I179" s="59"/>
      <c r="J179" s="59"/>
      <c r="K179" s="11"/>
      <c r="L179" s="11"/>
      <c r="M179" s="11"/>
    </row>
    <row r="180" spans="1:13" ht="14.25" customHeight="1">
      <c r="A180" s="438" t="s">
        <v>370</v>
      </c>
      <c r="B180" s="438"/>
      <c r="C180" s="438"/>
      <c r="D180" s="438"/>
      <c r="E180" s="438"/>
      <c r="F180" s="438"/>
      <c r="G180" s="438"/>
      <c r="H180" s="438"/>
      <c r="I180" s="438"/>
      <c r="J180" s="438"/>
      <c r="K180" s="438"/>
      <c r="L180" s="438"/>
      <c r="M180" s="11"/>
    </row>
    <row r="181" spans="3:13" ht="14.25" customHeight="1">
      <c r="C181" s="100"/>
      <c r="D181" s="168"/>
      <c r="L181" s="168"/>
      <c r="M181" s="11"/>
    </row>
    <row r="182" spans="1:13" ht="14.25" customHeight="1">
      <c r="A182" s="439" t="s">
        <v>371</v>
      </c>
      <c r="B182" s="440"/>
      <c r="C182" s="440"/>
      <c r="D182" s="440"/>
      <c r="E182" s="440"/>
      <c r="F182" s="440"/>
      <c r="G182" s="440"/>
      <c r="H182" s="440"/>
      <c r="I182" s="440"/>
      <c r="J182" s="440"/>
      <c r="K182" s="440"/>
      <c r="L182" s="440"/>
      <c r="M182" s="11"/>
    </row>
    <row r="183" spans="1:13" ht="14.25" customHeight="1">
      <c r="A183" s="440"/>
      <c r="B183" s="440"/>
      <c r="C183" s="440"/>
      <c r="D183" s="440"/>
      <c r="E183" s="440"/>
      <c r="F183" s="440"/>
      <c r="G183" s="440"/>
      <c r="H183" s="440"/>
      <c r="I183" s="440"/>
      <c r="J183" s="440"/>
      <c r="K183" s="440"/>
      <c r="L183" s="440"/>
      <c r="M183" s="11"/>
    </row>
    <row r="184" spans="1:12" s="104" customFormat="1" ht="14.25" customHeight="1">
      <c r="A184" s="440"/>
      <c r="B184" s="440"/>
      <c r="C184" s="440"/>
      <c r="D184" s="440"/>
      <c r="E184" s="440"/>
      <c r="F184" s="440"/>
      <c r="G184" s="440"/>
      <c r="H184" s="440"/>
      <c r="I184" s="440"/>
      <c r="J184" s="440"/>
      <c r="K184" s="440"/>
      <c r="L184" s="440"/>
    </row>
    <row r="185" spans="1:12" s="104" customFormat="1" ht="14.25" customHeight="1">
      <c r="A185" s="169"/>
      <c r="B185" s="169"/>
      <c r="C185" s="169"/>
      <c r="D185" s="169"/>
      <c r="E185" s="169"/>
      <c r="F185" s="169"/>
      <c r="G185" s="169"/>
      <c r="H185" s="169"/>
      <c r="I185" s="169"/>
      <c r="J185" s="169"/>
      <c r="K185" s="169"/>
      <c r="L185" s="169"/>
    </row>
    <row r="186" spans="1:12" s="104" customFormat="1" ht="14.25" customHeight="1">
      <c r="A186" s="436" t="s">
        <v>372</v>
      </c>
      <c r="B186" s="437"/>
      <c r="C186" s="437"/>
      <c r="D186" s="437"/>
      <c r="E186" s="437"/>
      <c r="F186" s="437"/>
      <c r="G186" s="437"/>
      <c r="H186" s="437"/>
      <c r="I186" s="437"/>
      <c r="J186" s="437"/>
      <c r="K186" s="437"/>
      <c r="L186" s="437"/>
    </row>
    <row r="187" spans="1:12" s="104" customFormat="1" ht="14.25" customHeight="1">
      <c r="A187" s="437"/>
      <c r="B187" s="437"/>
      <c r="C187" s="437"/>
      <c r="D187" s="437"/>
      <c r="E187" s="437"/>
      <c r="F187" s="437"/>
      <c r="G187" s="437"/>
      <c r="H187" s="437"/>
      <c r="I187" s="437"/>
      <c r="J187" s="437"/>
      <c r="K187" s="437"/>
      <c r="L187" s="437"/>
    </row>
    <row r="188" spans="1:12" s="104" customFormat="1" ht="14.25" customHeight="1">
      <c r="A188" s="170"/>
      <c r="B188" s="170"/>
      <c r="C188" s="171"/>
      <c r="D188" s="170"/>
      <c r="E188" s="170"/>
      <c r="F188" s="170"/>
      <c r="G188" s="170"/>
      <c r="H188" s="170"/>
      <c r="I188" s="170"/>
      <c r="J188" s="170"/>
      <c r="K188" s="170"/>
      <c r="L188" s="172"/>
    </row>
    <row r="189" spans="1:12" s="104" customFormat="1" ht="14.25" customHeight="1">
      <c r="A189" s="436" t="s">
        <v>373</v>
      </c>
      <c r="B189" s="437"/>
      <c r="C189" s="437"/>
      <c r="D189" s="437"/>
      <c r="E189" s="437"/>
      <c r="F189" s="437"/>
      <c r="G189" s="437"/>
      <c r="H189" s="437"/>
      <c r="I189" s="437"/>
      <c r="J189" s="437"/>
      <c r="K189" s="437"/>
      <c r="L189" s="437"/>
    </row>
    <row r="190" spans="1:12" s="104" customFormat="1" ht="14.25" customHeight="1">
      <c r="A190" s="437"/>
      <c r="B190" s="437"/>
      <c r="C190" s="437"/>
      <c r="D190" s="437"/>
      <c r="E190" s="437"/>
      <c r="F190" s="437"/>
      <c r="G190" s="437"/>
      <c r="H190" s="437"/>
      <c r="I190" s="437"/>
      <c r="J190" s="437"/>
      <c r="K190" s="437"/>
      <c r="L190" s="437"/>
    </row>
    <row r="191" spans="1:12" s="104" customFormat="1" ht="14.25" customHeight="1">
      <c r="A191" s="437"/>
      <c r="B191" s="437"/>
      <c r="C191" s="437"/>
      <c r="D191" s="437"/>
      <c r="E191" s="437"/>
      <c r="F191" s="437"/>
      <c r="G191" s="437"/>
      <c r="H191" s="437"/>
      <c r="I191" s="437"/>
      <c r="J191" s="437"/>
      <c r="K191" s="437"/>
      <c r="L191" s="437"/>
    </row>
    <row r="192" spans="1:12" s="104" customFormat="1" ht="14.25" customHeight="1">
      <c r="A192" s="170"/>
      <c r="B192" s="170"/>
      <c r="C192" s="171"/>
      <c r="D192" s="170"/>
      <c r="E192" s="170"/>
      <c r="F192" s="170"/>
      <c r="G192" s="170"/>
      <c r="H192" s="170"/>
      <c r="I192" s="170"/>
      <c r="J192" s="170"/>
      <c r="K192" s="170"/>
      <c r="L192" s="173"/>
    </row>
    <row r="193" spans="1:13" ht="14.25" customHeight="1">
      <c r="A193" s="436" t="s">
        <v>374</v>
      </c>
      <c r="B193" s="437"/>
      <c r="C193" s="437"/>
      <c r="D193" s="437"/>
      <c r="E193" s="437"/>
      <c r="F193" s="437"/>
      <c r="G193" s="437"/>
      <c r="H193" s="437"/>
      <c r="I193" s="437"/>
      <c r="J193" s="437"/>
      <c r="K193" s="437"/>
      <c r="L193" s="437"/>
      <c r="M193" s="21"/>
    </row>
    <row r="194" spans="1:13" ht="14.25" customHeight="1">
      <c r="A194" s="437"/>
      <c r="B194" s="437"/>
      <c r="C194" s="437"/>
      <c r="D194" s="437"/>
      <c r="E194" s="437"/>
      <c r="F194" s="437"/>
      <c r="G194" s="437"/>
      <c r="H194" s="437"/>
      <c r="I194" s="437"/>
      <c r="J194" s="437"/>
      <c r="K194" s="437"/>
      <c r="L194" s="437"/>
      <c r="M194" s="21"/>
    </row>
    <row r="195" spans="1:13" ht="14.25" customHeight="1">
      <c r="A195" s="437"/>
      <c r="B195" s="437"/>
      <c r="C195" s="437"/>
      <c r="D195" s="437"/>
      <c r="E195" s="437"/>
      <c r="F195" s="437"/>
      <c r="G195" s="437"/>
      <c r="H195" s="437"/>
      <c r="I195" s="437"/>
      <c r="J195" s="437"/>
      <c r="K195" s="437"/>
      <c r="L195" s="437"/>
      <c r="M195" s="21"/>
    </row>
    <row r="196" spans="3:13" ht="14.25" customHeight="1">
      <c r="C196" s="174"/>
      <c r="D196" s="175"/>
      <c r="L196" s="175"/>
      <c r="M196" s="21"/>
    </row>
    <row r="197" spans="3:13" ht="14.25" customHeight="1">
      <c r="C197" s="174"/>
      <c r="D197" s="175"/>
      <c r="L197" s="175"/>
      <c r="M197" s="21"/>
    </row>
    <row r="198" spans="3:12" s="104" customFormat="1" ht="14.25" customHeight="1">
      <c r="C198" s="176"/>
      <c r="L198" s="17"/>
    </row>
    <row r="199" spans="3:12" s="104" customFormat="1" ht="14.25" customHeight="1">
      <c r="C199" s="176"/>
      <c r="L199" s="17"/>
    </row>
    <row r="200" spans="3:12" s="104" customFormat="1" ht="14.25" customHeight="1">
      <c r="C200" s="176"/>
      <c r="L200" s="17"/>
    </row>
    <row r="201" spans="3:12" s="104" customFormat="1" ht="14.25" customHeight="1">
      <c r="C201" s="176"/>
      <c r="L201" s="17"/>
    </row>
    <row r="202" spans="3:12" s="104" customFormat="1" ht="14.25" customHeight="1">
      <c r="C202" s="176"/>
      <c r="L202" s="17"/>
    </row>
    <row r="203" spans="3:12" s="104" customFormat="1" ht="14.25" customHeight="1">
      <c r="C203" s="176"/>
      <c r="L203" s="165"/>
    </row>
    <row r="204" spans="3:12" s="104" customFormat="1" ht="14.25" customHeight="1">
      <c r="C204" s="176"/>
      <c r="L204" s="165"/>
    </row>
    <row r="205" spans="3:12" s="104" customFormat="1" ht="14.25" customHeight="1">
      <c r="C205" s="176"/>
      <c r="L205" s="165"/>
    </row>
    <row r="206" spans="3:12" s="104" customFormat="1" ht="14.25" customHeight="1">
      <c r="C206" s="176"/>
      <c r="L206" s="165"/>
    </row>
    <row r="207" spans="3:13" ht="14.25" customHeight="1">
      <c r="C207" s="21"/>
      <c r="D207" s="11"/>
      <c r="L207" s="11"/>
      <c r="M207" s="21"/>
    </row>
    <row r="208" spans="3:13" ht="14.25" customHeight="1">
      <c r="C208" s="21"/>
      <c r="D208" s="11"/>
      <c r="L208" s="11"/>
      <c r="M208" s="21"/>
    </row>
    <row r="209" spans="3:13" ht="14.25" customHeight="1">
      <c r="C209" s="100"/>
      <c r="D209" s="168"/>
      <c r="L209" s="168"/>
      <c r="M209" s="21"/>
    </row>
    <row r="210" spans="3:13" ht="14.25" customHeight="1">
      <c r="C210" s="100"/>
      <c r="D210" s="168"/>
      <c r="L210" s="168"/>
      <c r="M210" s="21"/>
    </row>
    <row r="211" spans="3:13" ht="14.25" customHeight="1">
      <c r="C211" s="174"/>
      <c r="D211" s="175"/>
      <c r="L211" s="175"/>
      <c r="M211" s="21"/>
    </row>
    <row r="212" spans="3:13" ht="14.25" customHeight="1">
      <c r="C212" s="174"/>
      <c r="D212" s="175"/>
      <c r="L212" s="175"/>
      <c r="M212" s="21"/>
    </row>
    <row r="213" spans="3:12" s="104" customFormat="1" ht="14.25" customHeight="1">
      <c r="C213" s="176"/>
      <c r="L213" s="17"/>
    </row>
    <row r="214" spans="3:12" s="104" customFormat="1" ht="14.25" customHeight="1">
      <c r="C214" s="176"/>
      <c r="L214" s="17"/>
    </row>
    <row r="215" spans="3:12" s="104" customFormat="1" ht="14.25" customHeight="1">
      <c r="C215" s="176"/>
      <c r="L215" s="17"/>
    </row>
    <row r="216" spans="3:12" s="104" customFormat="1" ht="14.25" customHeight="1">
      <c r="C216" s="176"/>
      <c r="L216" s="17"/>
    </row>
    <row r="217" spans="3:12" s="104" customFormat="1" ht="14.25" customHeight="1">
      <c r="C217" s="176"/>
      <c r="L217" s="165"/>
    </row>
    <row r="218" spans="3:12" s="104" customFormat="1" ht="14.25" customHeight="1">
      <c r="C218" s="176"/>
      <c r="L218" s="165"/>
    </row>
    <row r="219" spans="3:12" s="104" customFormat="1" ht="14.25" customHeight="1">
      <c r="C219" s="176"/>
      <c r="L219" s="165"/>
    </row>
    <row r="220" spans="3:13" ht="14.25" customHeight="1">
      <c r="C220" s="21"/>
      <c r="D220" s="11"/>
      <c r="L220" s="11"/>
      <c r="M220" s="21"/>
    </row>
    <row r="221" spans="3:13" ht="14.25" customHeight="1">
      <c r="C221" s="100"/>
      <c r="D221" s="168"/>
      <c r="L221" s="168"/>
      <c r="M221" s="21"/>
    </row>
    <row r="222" spans="3:13" ht="14.25" customHeight="1">
      <c r="C222" s="100"/>
      <c r="D222" s="168"/>
      <c r="L222" s="168"/>
      <c r="M222" s="21"/>
    </row>
    <row r="223" spans="3:13" ht="14.25" customHeight="1">
      <c r="C223" s="174"/>
      <c r="D223" s="175"/>
      <c r="L223" s="175"/>
      <c r="M223" s="21"/>
    </row>
    <row r="224" spans="3:13" ht="14.25" customHeight="1">
      <c r="C224" s="174"/>
      <c r="D224" s="175"/>
      <c r="L224" s="175"/>
      <c r="M224" s="21"/>
    </row>
    <row r="225" spans="3:12" s="104" customFormat="1" ht="14.25" customHeight="1">
      <c r="C225" s="176"/>
      <c r="L225" s="17"/>
    </row>
    <row r="226" spans="3:12" s="104" customFormat="1" ht="14.25" customHeight="1">
      <c r="C226" s="176"/>
      <c r="L226" s="165"/>
    </row>
    <row r="227" spans="3:13" ht="14.25" customHeight="1">
      <c r="C227" s="21"/>
      <c r="D227" s="11"/>
      <c r="E227" s="11"/>
      <c r="F227" s="11"/>
      <c r="G227" s="11"/>
      <c r="H227" s="11"/>
      <c r="I227" s="11" t="s">
        <v>162</v>
      </c>
      <c r="J227" s="167"/>
      <c r="K227" s="11"/>
      <c r="L227" s="11"/>
      <c r="M227" s="21"/>
    </row>
    <row r="228" spans="3:13" ht="14.25" customHeight="1">
      <c r="C228" s="21"/>
      <c r="D228" s="11"/>
      <c r="E228" s="11"/>
      <c r="F228" s="11"/>
      <c r="G228" s="11"/>
      <c r="H228" s="11"/>
      <c r="I228" s="11"/>
      <c r="J228" s="167"/>
      <c r="K228" s="177"/>
      <c r="L228" s="11"/>
      <c r="M228" s="21"/>
    </row>
    <row r="229" ht="14.25" customHeight="1">
      <c r="C229" s="100"/>
    </row>
    <row r="230" spans="3:13" ht="14.25" customHeight="1">
      <c r="C230" s="21"/>
      <c r="D230" s="11"/>
      <c r="E230" s="11"/>
      <c r="F230" s="11"/>
      <c r="G230" s="11"/>
      <c r="H230" s="11"/>
      <c r="I230" s="11"/>
      <c r="J230" s="167"/>
      <c r="K230" s="177"/>
      <c r="M230" s="21"/>
    </row>
    <row r="231" spans="3:13" ht="14.25" customHeight="1">
      <c r="C231" s="21"/>
      <c r="D231" s="11"/>
      <c r="E231" s="11"/>
      <c r="F231" s="11"/>
      <c r="G231" s="11"/>
      <c r="H231" s="11"/>
      <c r="I231" s="11"/>
      <c r="J231" s="167"/>
      <c r="K231" s="177"/>
      <c r="L231" s="11"/>
      <c r="M231" s="21"/>
    </row>
    <row r="232" spans="3:13" ht="14.25" customHeight="1">
      <c r="C232" s="21"/>
      <c r="D232" s="11"/>
      <c r="E232" s="11"/>
      <c r="F232" s="11"/>
      <c r="G232" s="11"/>
      <c r="H232" s="11"/>
      <c r="I232" s="11"/>
      <c r="J232" s="167"/>
      <c r="K232" s="11"/>
      <c r="L232" s="11"/>
      <c r="M232" s="21"/>
    </row>
    <row r="233" spans="3:13" ht="14.25" customHeight="1">
      <c r="C233" s="21"/>
      <c r="D233" s="11"/>
      <c r="E233" s="11"/>
      <c r="F233" s="11"/>
      <c r="G233" s="11"/>
      <c r="H233" s="11"/>
      <c r="I233" s="11"/>
      <c r="J233" s="167"/>
      <c r="K233" s="11"/>
      <c r="L233" s="11"/>
      <c r="M233" s="21"/>
    </row>
    <row r="234" spans="3:13" ht="14.25" customHeight="1">
      <c r="C234" s="21"/>
      <c r="D234" s="11"/>
      <c r="E234" s="11"/>
      <c r="F234" s="11"/>
      <c r="G234" s="11"/>
      <c r="H234" s="11"/>
      <c r="I234" s="11"/>
      <c r="J234" s="167"/>
      <c r="K234" s="11"/>
      <c r="L234" s="11"/>
      <c r="M234" s="21"/>
    </row>
    <row r="235" spans="3:13" ht="14.25" customHeight="1">
      <c r="C235" s="21"/>
      <c r="D235" s="11"/>
      <c r="E235" s="11"/>
      <c r="F235" s="11"/>
      <c r="G235" s="11"/>
      <c r="H235" s="11"/>
      <c r="I235" s="11"/>
      <c r="J235" s="167"/>
      <c r="K235" s="11"/>
      <c r="L235" s="11"/>
      <c r="M235" s="21"/>
    </row>
    <row r="236" spans="3:13" ht="14.25" customHeight="1">
      <c r="C236" s="21"/>
      <c r="D236" s="11"/>
      <c r="E236" s="11"/>
      <c r="F236" s="11"/>
      <c r="G236" s="11"/>
      <c r="H236" s="11"/>
      <c r="I236" s="11"/>
      <c r="J236" s="167"/>
      <c r="K236" s="11"/>
      <c r="L236" s="11"/>
      <c r="M236" s="21"/>
    </row>
    <row r="237" spans="3:13" ht="14.25" customHeight="1">
      <c r="C237" s="21"/>
      <c r="D237" s="11"/>
      <c r="E237" s="11"/>
      <c r="F237" s="11"/>
      <c r="G237" s="11"/>
      <c r="H237" s="11"/>
      <c r="I237" s="11"/>
      <c r="J237" s="167"/>
      <c r="K237" s="11"/>
      <c r="L237" s="11"/>
      <c r="M237" s="21"/>
    </row>
    <row r="238" spans="3:13" ht="14.25" customHeight="1">
      <c r="C238" s="21"/>
      <c r="D238" s="11"/>
      <c r="E238" s="11"/>
      <c r="F238" s="11"/>
      <c r="G238" s="11"/>
      <c r="H238" s="11"/>
      <c r="I238" s="11"/>
      <c r="J238" s="167"/>
      <c r="K238" s="11"/>
      <c r="L238" s="11"/>
      <c r="M238" s="21"/>
    </row>
    <row r="239" spans="3:13" ht="14.25" customHeight="1">
      <c r="C239" s="21"/>
      <c r="D239" s="11"/>
      <c r="E239" s="11"/>
      <c r="F239" s="11"/>
      <c r="G239" s="11"/>
      <c r="H239" s="11"/>
      <c r="I239" s="11"/>
      <c r="J239" s="167"/>
      <c r="K239" s="11"/>
      <c r="L239" s="11"/>
      <c r="M239" s="21"/>
    </row>
    <row r="240" spans="3:13" ht="14.25" customHeight="1">
      <c r="C240" s="100"/>
      <c r="D240" s="11"/>
      <c r="E240" s="11"/>
      <c r="F240" s="11"/>
      <c r="G240" s="11"/>
      <c r="H240" s="11"/>
      <c r="I240" s="11"/>
      <c r="J240" s="11"/>
      <c r="K240" s="179"/>
      <c r="M240" s="21"/>
    </row>
    <row r="241" spans="3:13" ht="14.25" customHeight="1">
      <c r="C241" s="21"/>
      <c r="D241" s="11"/>
      <c r="E241" s="11"/>
      <c r="F241" s="27"/>
      <c r="G241" s="16"/>
      <c r="H241" s="11"/>
      <c r="I241" s="11"/>
      <c r="J241" s="11"/>
      <c r="K241" s="11"/>
      <c r="M241" s="21"/>
    </row>
    <row r="242" spans="3:13" ht="14.25" customHeight="1">
      <c r="C242" s="21"/>
      <c r="D242" s="11"/>
      <c r="E242" s="11"/>
      <c r="F242" s="27"/>
      <c r="G242" s="16"/>
      <c r="H242" s="11"/>
      <c r="I242" s="11"/>
      <c r="J242" s="11"/>
      <c r="K242" s="11"/>
      <c r="M242" s="21"/>
    </row>
    <row r="243" spans="3:13" ht="14.25" customHeight="1">
      <c r="C243" s="100"/>
      <c r="D243" s="11"/>
      <c r="E243" s="11"/>
      <c r="F243" s="22"/>
      <c r="G243" s="16"/>
      <c r="H243" s="11"/>
      <c r="I243" s="11"/>
      <c r="J243" s="11"/>
      <c r="M243" s="11"/>
    </row>
    <row r="244" spans="3:13" ht="14.25" customHeight="1">
      <c r="C244" s="21"/>
      <c r="D244" s="11"/>
      <c r="E244" s="11"/>
      <c r="F244" s="11"/>
      <c r="G244" s="11"/>
      <c r="H244" s="11"/>
      <c r="I244" s="11"/>
      <c r="J244" s="167"/>
      <c r="K244" s="11"/>
      <c r="L244" s="11"/>
      <c r="M244" s="11"/>
    </row>
    <row r="245" spans="3:13" ht="14.25" customHeight="1">
      <c r="C245" s="21"/>
      <c r="D245" s="11"/>
      <c r="E245" s="11"/>
      <c r="F245" s="11"/>
      <c r="G245" s="11"/>
      <c r="H245" s="11"/>
      <c r="I245" s="11"/>
      <c r="J245" s="167"/>
      <c r="K245" s="11"/>
      <c r="L245" s="11"/>
      <c r="M245" s="11"/>
    </row>
    <row r="246" spans="3:13" ht="14.25" customHeight="1">
      <c r="C246" s="128"/>
      <c r="D246" s="11"/>
      <c r="E246" s="11"/>
      <c r="F246" s="11"/>
      <c r="G246" s="11"/>
      <c r="H246" s="11"/>
      <c r="I246" s="11"/>
      <c r="J246" s="11"/>
      <c r="K246" s="11"/>
      <c r="L246" s="178"/>
      <c r="M246" s="11"/>
    </row>
    <row r="247" spans="3:13" ht="14.25" customHeight="1">
      <c r="C247" s="21"/>
      <c r="D247" s="11"/>
      <c r="E247" s="11"/>
      <c r="F247" s="11"/>
      <c r="G247" s="11"/>
      <c r="H247" s="11"/>
      <c r="I247" s="11"/>
      <c r="J247" s="167"/>
      <c r="K247" s="11"/>
      <c r="L247" s="11"/>
      <c r="M247" s="11"/>
    </row>
    <row r="248" spans="3:13" ht="14.25" customHeight="1">
      <c r="C248" s="21"/>
      <c r="D248" s="179"/>
      <c r="E248" s="11"/>
      <c r="F248" s="11"/>
      <c r="G248" s="11"/>
      <c r="H248" s="11"/>
      <c r="I248" s="11"/>
      <c r="J248" s="167"/>
      <c r="K248" s="11"/>
      <c r="L248" s="11"/>
      <c r="M248" s="11"/>
    </row>
    <row r="249" spans="3:13" ht="14.25" customHeight="1">
      <c r="C249" s="21"/>
      <c r="D249" s="179"/>
      <c r="E249" s="11"/>
      <c r="F249" s="11"/>
      <c r="G249" s="11"/>
      <c r="H249" s="11"/>
      <c r="I249" s="11"/>
      <c r="J249" s="167"/>
      <c r="K249" s="11"/>
      <c r="L249" s="11"/>
      <c r="M249" s="11"/>
    </row>
    <row r="250" spans="3:13" ht="14.25" customHeight="1">
      <c r="C250" s="11"/>
      <c r="D250" s="179"/>
      <c r="E250" s="11"/>
      <c r="F250" s="11"/>
      <c r="G250" s="11"/>
      <c r="H250" s="11"/>
      <c r="I250" s="11"/>
      <c r="J250" s="167"/>
      <c r="K250" s="11"/>
      <c r="L250" s="11"/>
      <c r="M250" s="11"/>
    </row>
    <row r="251" spans="3:13" ht="14.25" customHeight="1">
      <c r="C251" s="11"/>
      <c r="D251" s="179"/>
      <c r="E251" s="11"/>
      <c r="F251" s="11"/>
      <c r="G251" s="11"/>
      <c r="H251" s="11"/>
      <c r="I251" s="11"/>
      <c r="J251" s="167"/>
      <c r="K251" s="11"/>
      <c r="L251" s="11"/>
      <c r="M251" s="11"/>
    </row>
    <row r="252" spans="3:13" ht="14.25" customHeight="1">
      <c r="C252" s="11"/>
      <c r="D252" s="179"/>
      <c r="E252" s="11"/>
      <c r="F252" s="11"/>
      <c r="G252" s="11"/>
      <c r="H252" s="11"/>
      <c r="I252" s="11"/>
      <c r="J252" s="167"/>
      <c r="K252" s="11"/>
      <c r="L252" s="11"/>
      <c r="M252" s="11"/>
    </row>
    <row r="253" spans="3:13" ht="14.25" customHeight="1">
      <c r="C253" s="11"/>
      <c r="D253" s="179"/>
      <c r="E253" s="11"/>
      <c r="F253" s="11"/>
      <c r="G253" s="11"/>
      <c r="H253" s="11"/>
      <c r="I253" s="11"/>
      <c r="J253" s="167"/>
      <c r="K253" s="11"/>
      <c r="L253" s="11"/>
      <c r="M253" s="11"/>
    </row>
    <row r="254" spans="3:13" ht="14.25" customHeight="1">
      <c r="C254" s="11"/>
      <c r="D254" s="179"/>
      <c r="E254" s="11"/>
      <c r="F254" s="11"/>
      <c r="G254" s="11"/>
      <c r="H254" s="11"/>
      <c r="I254" s="11"/>
      <c r="J254" s="167"/>
      <c r="K254" s="11"/>
      <c r="L254" s="11"/>
      <c r="M254" s="11"/>
    </row>
    <row r="255" spans="3:13" ht="14.25" customHeight="1">
      <c r="C255" s="11"/>
      <c r="D255" s="11"/>
      <c r="E255" s="11"/>
      <c r="F255" s="11"/>
      <c r="G255" s="11"/>
      <c r="H255" s="11"/>
      <c r="I255" s="11"/>
      <c r="J255" s="11"/>
      <c r="K255" s="11"/>
      <c r="L255" s="11"/>
      <c r="M255" s="11"/>
    </row>
    <row r="256" spans="3:13" ht="14.25" customHeight="1">
      <c r="C256" s="11"/>
      <c r="D256" s="11"/>
      <c r="E256" s="11"/>
      <c r="F256" s="11"/>
      <c r="G256" s="11"/>
      <c r="H256" s="11"/>
      <c r="I256" s="11"/>
      <c r="J256" s="11"/>
      <c r="K256" s="11"/>
      <c r="L256" s="11"/>
      <c r="M256" s="11"/>
    </row>
    <row r="257" spans="3:13" ht="14.25" customHeight="1">
      <c r="C257" s="11"/>
      <c r="D257" s="11"/>
      <c r="E257" s="11"/>
      <c r="F257" s="11"/>
      <c r="G257" s="11"/>
      <c r="H257" s="11"/>
      <c r="I257" s="11"/>
      <c r="J257" s="11"/>
      <c r="K257" s="11"/>
      <c r="L257" s="11"/>
      <c r="M257" s="11"/>
    </row>
    <row r="258" spans="3:13" ht="14.25" customHeight="1">
      <c r="C258" s="11"/>
      <c r="D258" s="11"/>
      <c r="E258" s="11"/>
      <c r="F258" s="11"/>
      <c r="G258" s="11"/>
      <c r="H258" s="11"/>
      <c r="I258" s="11"/>
      <c r="J258" s="11"/>
      <c r="K258" s="11"/>
      <c r="L258" s="11"/>
      <c r="M258" s="11"/>
    </row>
    <row r="259" spans="3:13" ht="14.25" customHeight="1">
      <c r="C259" s="11"/>
      <c r="D259" s="11"/>
      <c r="E259" s="11"/>
      <c r="F259" s="11"/>
      <c r="G259" s="11"/>
      <c r="H259" s="11"/>
      <c r="I259" s="11"/>
      <c r="J259" s="11"/>
      <c r="K259" s="11"/>
      <c r="L259" s="11"/>
      <c r="M259" s="11"/>
    </row>
    <row r="260" spans="3:13" ht="14.25" customHeight="1">
      <c r="C260" s="21"/>
      <c r="D260" s="11"/>
      <c r="E260" s="11"/>
      <c r="F260" s="11"/>
      <c r="G260" s="11"/>
      <c r="H260" s="11"/>
      <c r="I260" s="11"/>
      <c r="J260" s="11"/>
      <c r="K260" s="11"/>
      <c r="L260" s="11"/>
      <c r="M260" s="11"/>
    </row>
    <row r="261" spans="3:13" ht="14.25" customHeight="1">
      <c r="C261" s="11"/>
      <c r="D261" s="11"/>
      <c r="E261" s="11"/>
      <c r="F261" s="11"/>
      <c r="G261" s="11"/>
      <c r="H261" s="11"/>
      <c r="I261" s="11"/>
      <c r="J261" s="11"/>
      <c r="K261" s="11"/>
      <c r="L261" s="11"/>
      <c r="M261" s="11"/>
    </row>
    <row r="262" spans="3:13" ht="14.25" customHeight="1">
      <c r="C262" s="11"/>
      <c r="D262" s="11"/>
      <c r="E262" s="11"/>
      <c r="F262" s="11"/>
      <c r="G262" s="11"/>
      <c r="H262" s="11"/>
      <c r="I262" s="11"/>
      <c r="J262" s="11"/>
      <c r="K262" s="11"/>
      <c r="L262" s="11"/>
      <c r="M262" s="11"/>
    </row>
    <row r="263" spans="3:13" ht="14.25" customHeight="1">
      <c r="C263" s="11"/>
      <c r="D263" s="11"/>
      <c r="E263" s="11"/>
      <c r="F263" s="11"/>
      <c r="G263" s="11"/>
      <c r="H263" s="11"/>
      <c r="I263" s="11"/>
      <c r="J263" s="11"/>
      <c r="K263" s="11"/>
      <c r="L263" s="11"/>
      <c r="M263" s="11"/>
    </row>
    <row r="264" spans="3:13" ht="14.25" customHeight="1">
      <c r="C264" s="11"/>
      <c r="D264" s="11"/>
      <c r="E264" s="11"/>
      <c r="F264" s="11"/>
      <c r="G264" s="11"/>
      <c r="H264" s="11"/>
      <c r="I264" s="11"/>
      <c r="J264" s="11"/>
      <c r="K264" s="11"/>
      <c r="L264" s="11"/>
      <c r="M264" s="11"/>
    </row>
    <row r="265" spans="3:13" ht="14.25" customHeight="1">
      <c r="C265" s="11"/>
      <c r="D265" s="11"/>
      <c r="E265" s="11"/>
      <c r="F265" s="11"/>
      <c r="G265" s="11"/>
      <c r="H265" s="11"/>
      <c r="I265" s="11"/>
      <c r="J265" s="11"/>
      <c r="K265" s="11"/>
      <c r="L265" s="11"/>
      <c r="M265" s="11"/>
    </row>
    <row r="266" spans="3:13" ht="14.25" customHeight="1">
      <c r="C266" s="11"/>
      <c r="D266" s="11"/>
      <c r="E266" s="11"/>
      <c r="F266" s="11"/>
      <c r="G266" s="11"/>
      <c r="H266" s="11"/>
      <c r="I266" s="11"/>
      <c r="J266" s="11"/>
      <c r="K266" s="11"/>
      <c r="L266" s="11"/>
      <c r="M266" s="11"/>
    </row>
    <row r="267" spans="3:13" ht="14.25" customHeight="1">
      <c r="C267" s="11"/>
      <c r="D267" s="11"/>
      <c r="E267" s="11"/>
      <c r="F267" s="11"/>
      <c r="G267" s="11"/>
      <c r="H267" s="11"/>
      <c r="I267" s="11"/>
      <c r="J267" s="11"/>
      <c r="K267" s="11"/>
      <c r="L267" s="11"/>
      <c r="M267" s="11"/>
    </row>
    <row r="268" spans="3:13" ht="14.25" customHeight="1">
      <c r="C268" s="11"/>
      <c r="D268" s="11"/>
      <c r="E268" s="11"/>
      <c r="F268" s="11"/>
      <c r="G268" s="11"/>
      <c r="H268" s="11"/>
      <c r="I268" s="11"/>
      <c r="J268" s="11"/>
      <c r="K268" s="11"/>
      <c r="L268" s="11"/>
      <c r="M268" s="11"/>
    </row>
    <row r="269" spans="3:13" ht="14.25" customHeight="1">
      <c r="C269" s="11"/>
      <c r="D269" s="11"/>
      <c r="E269" s="11"/>
      <c r="F269" s="11"/>
      <c r="G269" s="11"/>
      <c r="H269" s="11"/>
      <c r="I269" s="11"/>
      <c r="J269" s="11"/>
      <c r="K269" s="11"/>
      <c r="L269" s="11"/>
      <c r="M269" s="11"/>
    </row>
    <row r="270" spans="3:13" ht="14.25" customHeight="1">
      <c r="C270" s="11"/>
      <c r="D270" s="11"/>
      <c r="E270" s="11"/>
      <c r="F270" s="11"/>
      <c r="G270" s="11"/>
      <c r="H270" s="11"/>
      <c r="I270" s="11"/>
      <c r="J270" s="11"/>
      <c r="K270" s="11"/>
      <c r="L270" s="11"/>
      <c r="M270" s="11"/>
    </row>
    <row r="271" spans="3:13" ht="14.25" customHeight="1">
      <c r="C271" s="11"/>
      <c r="D271" s="11"/>
      <c r="E271" s="11"/>
      <c r="F271" s="11"/>
      <c r="G271" s="11"/>
      <c r="H271" s="11"/>
      <c r="I271" s="11"/>
      <c r="J271" s="11"/>
      <c r="K271" s="11"/>
      <c r="L271" s="11"/>
      <c r="M271" s="11"/>
    </row>
    <row r="272" spans="3:13" ht="14.25" customHeight="1">
      <c r="C272" s="11"/>
      <c r="D272" s="11"/>
      <c r="E272" s="11"/>
      <c r="F272" s="11"/>
      <c r="G272" s="11"/>
      <c r="H272" s="11"/>
      <c r="I272" s="11"/>
      <c r="J272" s="11"/>
      <c r="K272" s="11"/>
      <c r="L272" s="11"/>
      <c r="M272" s="11"/>
    </row>
    <row r="273" spans="3:13" ht="14.25" customHeight="1">
      <c r="C273" s="11"/>
      <c r="D273" s="11"/>
      <c r="E273" s="11"/>
      <c r="F273" s="11"/>
      <c r="G273" s="11"/>
      <c r="H273" s="11"/>
      <c r="I273" s="11"/>
      <c r="J273" s="11"/>
      <c r="K273" s="11"/>
      <c r="L273" s="11"/>
      <c r="M273" s="11"/>
    </row>
    <row r="274" spans="3:13" ht="14.25" customHeight="1">
      <c r="C274" s="11"/>
      <c r="D274" s="11"/>
      <c r="E274" s="11"/>
      <c r="F274" s="11"/>
      <c r="G274" s="11"/>
      <c r="H274" s="11"/>
      <c r="I274" s="11"/>
      <c r="J274" s="11"/>
      <c r="K274" s="11"/>
      <c r="L274" s="11"/>
      <c r="M274" s="11"/>
    </row>
    <row r="275" spans="3:13" ht="14.25" customHeight="1">
      <c r="C275" s="11"/>
      <c r="D275" s="11"/>
      <c r="E275" s="11"/>
      <c r="F275" s="11"/>
      <c r="G275" s="11"/>
      <c r="H275" s="11"/>
      <c r="I275" s="11"/>
      <c r="J275" s="11"/>
      <c r="K275" s="11"/>
      <c r="L275" s="11"/>
      <c r="M275" s="11"/>
    </row>
    <row r="276" spans="3:13" ht="14.25" customHeight="1">
      <c r="C276" s="11"/>
      <c r="D276" s="11"/>
      <c r="E276" s="11"/>
      <c r="F276" s="11"/>
      <c r="G276" s="11"/>
      <c r="H276" s="11"/>
      <c r="I276" s="11"/>
      <c r="J276" s="11"/>
      <c r="K276" s="11"/>
      <c r="L276" s="11"/>
      <c r="M276" s="11"/>
    </row>
    <row r="277" spans="3:13" ht="14.25" customHeight="1">
      <c r="C277" s="11"/>
      <c r="D277" s="11"/>
      <c r="E277" s="11"/>
      <c r="F277" s="11"/>
      <c r="G277" s="11"/>
      <c r="H277" s="11"/>
      <c r="I277" s="11"/>
      <c r="J277" s="11"/>
      <c r="K277" s="11"/>
      <c r="L277" s="11"/>
      <c r="M277" s="11"/>
    </row>
    <row r="278" spans="3:13" ht="14.25" customHeight="1">
      <c r="C278" s="11"/>
      <c r="D278" s="11"/>
      <c r="E278" s="11"/>
      <c r="F278" s="11"/>
      <c r="G278" s="11"/>
      <c r="H278" s="11"/>
      <c r="I278" s="11"/>
      <c r="J278" s="11"/>
      <c r="K278" s="11"/>
      <c r="L278" s="11"/>
      <c r="M278" s="11"/>
    </row>
    <row r="279" spans="3:13" ht="14.25" customHeight="1">
      <c r="C279" s="11"/>
      <c r="D279" s="11"/>
      <c r="E279" s="11"/>
      <c r="F279" s="11"/>
      <c r="G279" s="11"/>
      <c r="H279" s="11"/>
      <c r="I279" s="11"/>
      <c r="J279" s="11"/>
      <c r="K279" s="11"/>
      <c r="L279" s="11"/>
      <c r="M279" s="11"/>
    </row>
    <row r="280" spans="3:13" ht="14.25" customHeight="1">
      <c r="C280" s="11"/>
      <c r="D280" s="11"/>
      <c r="E280" s="11"/>
      <c r="F280" s="11"/>
      <c r="G280" s="11"/>
      <c r="H280" s="11"/>
      <c r="I280" s="11"/>
      <c r="J280" s="11"/>
      <c r="K280" s="11"/>
      <c r="L280" s="11"/>
      <c r="M280" s="11"/>
    </row>
    <row r="281" spans="3:13" ht="14.25" customHeight="1">
      <c r="C281" s="11"/>
      <c r="D281" s="11"/>
      <c r="E281" s="11"/>
      <c r="F281" s="11"/>
      <c r="G281" s="11"/>
      <c r="H281" s="11"/>
      <c r="I281" s="11"/>
      <c r="J281" s="11"/>
      <c r="K281" s="11"/>
      <c r="L281" s="11"/>
      <c r="M281" s="11"/>
    </row>
    <row r="282" spans="3:13" ht="14.25" customHeight="1">
      <c r="C282" s="11"/>
      <c r="D282" s="11"/>
      <c r="E282" s="11"/>
      <c r="F282" s="11"/>
      <c r="G282" s="11"/>
      <c r="H282" s="11"/>
      <c r="I282" s="11"/>
      <c r="J282" s="11"/>
      <c r="K282" s="11"/>
      <c r="L282" s="11"/>
      <c r="M282" s="11"/>
    </row>
    <row r="283" spans="3:13" ht="14.25" customHeight="1">
      <c r="C283" s="11"/>
      <c r="D283" s="11"/>
      <c r="E283" s="11"/>
      <c r="F283" s="11"/>
      <c r="G283" s="11"/>
      <c r="H283" s="11"/>
      <c r="I283" s="11"/>
      <c r="J283" s="11"/>
      <c r="K283" s="11"/>
      <c r="L283" s="11"/>
      <c r="M283" s="11"/>
    </row>
    <row r="284" spans="3:13" ht="14.25" customHeight="1">
      <c r="C284" s="11"/>
      <c r="D284" s="11"/>
      <c r="E284" s="11"/>
      <c r="F284" s="11"/>
      <c r="G284" s="11"/>
      <c r="H284" s="11"/>
      <c r="I284" s="11"/>
      <c r="J284" s="11"/>
      <c r="K284" s="11"/>
      <c r="L284" s="11"/>
      <c r="M284" s="11"/>
    </row>
    <row r="285" spans="3:13" ht="14.25" customHeight="1">
      <c r="C285" s="11"/>
      <c r="D285" s="11"/>
      <c r="E285" s="11"/>
      <c r="F285" s="11"/>
      <c r="G285" s="11"/>
      <c r="H285" s="11"/>
      <c r="I285" s="11"/>
      <c r="J285" s="11"/>
      <c r="K285" s="11"/>
      <c r="L285" s="11"/>
      <c r="M285" s="11"/>
    </row>
    <row r="286" spans="3:13" ht="14.25" customHeight="1">
      <c r="C286" s="11"/>
      <c r="D286" s="11"/>
      <c r="E286" s="11"/>
      <c r="F286" s="11"/>
      <c r="G286" s="11"/>
      <c r="H286" s="11"/>
      <c r="I286" s="11"/>
      <c r="J286" s="11"/>
      <c r="K286" s="11"/>
      <c r="L286" s="11"/>
      <c r="M286" s="11"/>
    </row>
    <row r="287" spans="3:13" ht="14.25" customHeight="1">
      <c r="C287" s="11"/>
      <c r="D287" s="11"/>
      <c r="E287" s="11"/>
      <c r="F287" s="11"/>
      <c r="G287" s="11"/>
      <c r="H287" s="11"/>
      <c r="I287" s="11"/>
      <c r="J287" s="11"/>
      <c r="K287" s="11"/>
      <c r="L287" s="11"/>
      <c r="M287" s="11"/>
    </row>
    <row r="288" spans="3:13" ht="14.25" customHeight="1">
      <c r="C288" s="11"/>
      <c r="D288" s="11"/>
      <c r="E288" s="11"/>
      <c r="F288" s="11"/>
      <c r="G288" s="11"/>
      <c r="H288" s="11"/>
      <c r="I288" s="11"/>
      <c r="J288" s="11"/>
      <c r="K288" s="11"/>
      <c r="L288" s="11"/>
      <c r="M288" s="11"/>
    </row>
    <row r="289" spans="3:13" ht="14.25" customHeight="1">
      <c r="C289" s="11"/>
      <c r="D289" s="11"/>
      <c r="E289" s="11"/>
      <c r="F289" s="11"/>
      <c r="G289" s="11"/>
      <c r="H289" s="11"/>
      <c r="I289" s="11"/>
      <c r="J289" s="11"/>
      <c r="K289" s="11"/>
      <c r="L289" s="11"/>
      <c r="M289" s="11"/>
    </row>
    <row r="290" spans="3:13" ht="14.25" customHeight="1">
      <c r="C290" s="11"/>
      <c r="D290" s="11"/>
      <c r="E290" s="11"/>
      <c r="F290" s="11"/>
      <c r="G290" s="11"/>
      <c r="H290" s="11"/>
      <c r="I290" s="11"/>
      <c r="J290" s="11"/>
      <c r="K290" s="11"/>
      <c r="L290" s="11"/>
      <c r="M290" s="11"/>
    </row>
    <row r="291" spans="3:13" ht="14.25" customHeight="1">
      <c r="C291" s="11"/>
      <c r="D291" s="11"/>
      <c r="E291" s="11"/>
      <c r="F291" s="11"/>
      <c r="G291" s="11"/>
      <c r="H291" s="11"/>
      <c r="I291" s="11"/>
      <c r="J291" s="11"/>
      <c r="K291" s="11"/>
      <c r="L291" s="11"/>
      <c r="M291" s="11"/>
    </row>
    <row r="292" spans="3:13" ht="14.25" customHeight="1">
      <c r="C292" s="11"/>
      <c r="D292" s="11"/>
      <c r="E292" s="11"/>
      <c r="F292" s="11"/>
      <c r="G292" s="11"/>
      <c r="H292" s="11"/>
      <c r="I292" s="11"/>
      <c r="J292" s="11"/>
      <c r="K292" s="11"/>
      <c r="L292" s="11"/>
      <c r="M292" s="11"/>
    </row>
    <row r="293" spans="3:13" ht="14.25" customHeight="1">
      <c r="C293" s="11"/>
      <c r="D293" s="11"/>
      <c r="E293" s="11"/>
      <c r="F293" s="11"/>
      <c r="G293" s="11"/>
      <c r="H293" s="11"/>
      <c r="I293" s="11"/>
      <c r="J293" s="11"/>
      <c r="K293" s="11"/>
      <c r="L293" s="11"/>
      <c r="M293" s="11"/>
    </row>
    <row r="294" spans="3:13" ht="14.25" customHeight="1">
      <c r="C294" s="11"/>
      <c r="D294" s="11"/>
      <c r="E294" s="11"/>
      <c r="F294" s="11"/>
      <c r="G294" s="11"/>
      <c r="H294" s="11"/>
      <c r="I294" s="11"/>
      <c r="J294" s="11"/>
      <c r="K294" s="11"/>
      <c r="L294" s="11"/>
      <c r="M294" s="11"/>
    </row>
    <row r="295" spans="3:13" ht="14.25" customHeight="1">
      <c r="C295" s="11"/>
      <c r="D295" s="11"/>
      <c r="E295" s="11"/>
      <c r="F295" s="11"/>
      <c r="G295" s="11"/>
      <c r="H295" s="11"/>
      <c r="I295" s="11"/>
      <c r="J295" s="11"/>
      <c r="K295" s="11"/>
      <c r="L295" s="11"/>
      <c r="M295" s="11"/>
    </row>
    <row r="296" spans="3:13" ht="14.25" customHeight="1">
      <c r="C296" s="11"/>
      <c r="D296" s="11"/>
      <c r="E296" s="11"/>
      <c r="F296" s="11"/>
      <c r="G296" s="11"/>
      <c r="H296" s="11"/>
      <c r="I296" s="11"/>
      <c r="J296" s="11"/>
      <c r="K296" s="11"/>
      <c r="L296" s="11"/>
      <c r="M296" s="11"/>
    </row>
    <row r="297" spans="3:13" ht="14.25" customHeight="1">
      <c r="C297" s="11"/>
      <c r="D297" s="11"/>
      <c r="E297" s="11"/>
      <c r="F297" s="11"/>
      <c r="G297" s="11"/>
      <c r="H297" s="11"/>
      <c r="I297" s="11"/>
      <c r="J297" s="11"/>
      <c r="K297" s="11"/>
      <c r="L297" s="11"/>
      <c r="M297" s="11"/>
    </row>
    <row r="298" spans="3:13" ht="14.25" customHeight="1">
      <c r="C298" s="11"/>
      <c r="D298" s="11"/>
      <c r="E298" s="11"/>
      <c r="F298" s="11"/>
      <c r="G298" s="11"/>
      <c r="H298" s="11"/>
      <c r="I298" s="11"/>
      <c r="J298" s="11"/>
      <c r="K298" s="11"/>
      <c r="L298" s="11"/>
      <c r="M298" s="11"/>
    </row>
    <row r="299" spans="3:13" ht="14.25" customHeight="1">
      <c r="C299" s="11"/>
      <c r="D299" s="11"/>
      <c r="E299" s="11"/>
      <c r="F299" s="11"/>
      <c r="G299" s="11"/>
      <c r="H299" s="11"/>
      <c r="I299" s="11"/>
      <c r="J299" s="11"/>
      <c r="K299" s="11"/>
      <c r="L299" s="11"/>
      <c r="M299" s="11"/>
    </row>
    <row r="300" ht="14.25" customHeight="1">
      <c r="J300" s="11"/>
    </row>
    <row r="301" ht="14.25" customHeight="1">
      <c r="J301" s="11"/>
    </row>
  </sheetData>
  <sheetProtection/>
  <mergeCells count="93">
    <mergeCell ref="A193:L195"/>
    <mergeCell ref="A180:L180"/>
    <mergeCell ref="A182:L184"/>
    <mergeCell ref="A186:L187"/>
    <mergeCell ref="A189:L191"/>
    <mergeCell ref="C168:L168"/>
    <mergeCell ref="I171:K171"/>
    <mergeCell ref="I172:K172"/>
    <mergeCell ref="E176:H176"/>
    <mergeCell ref="I176:K176"/>
    <mergeCell ref="C161:L161"/>
    <mergeCell ref="I164:K164"/>
    <mergeCell ref="E166:H166"/>
    <mergeCell ref="I166:K166"/>
    <mergeCell ref="C148:L148"/>
    <mergeCell ref="I151:K151"/>
    <mergeCell ref="I152:K152"/>
    <mergeCell ref="E158:H158"/>
    <mergeCell ref="I158:K158"/>
    <mergeCell ref="C141:L141"/>
    <mergeCell ref="I144:K144"/>
    <mergeCell ref="E146:H146"/>
    <mergeCell ref="I146:K146"/>
    <mergeCell ref="I135:K135"/>
    <mergeCell ref="I137:K137"/>
    <mergeCell ref="E139:H139"/>
    <mergeCell ref="I139:K139"/>
    <mergeCell ref="C128:L128"/>
    <mergeCell ref="C130:L130"/>
    <mergeCell ref="I133:K133"/>
    <mergeCell ref="I134:K134"/>
    <mergeCell ref="C118:L118"/>
    <mergeCell ref="I121:K121"/>
    <mergeCell ref="I123:K123"/>
    <mergeCell ref="E125:H125"/>
    <mergeCell ref="I125:K125"/>
    <mergeCell ref="I112:K112"/>
    <mergeCell ref="I113:K113"/>
    <mergeCell ref="I102:K102"/>
    <mergeCell ref="I103:K103"/>
    <mergeCell ref="I114:K114"/>
    <mergeCell ref="E115:H115"/>
    <mergeCell ref="I115:K115"/>
    <mergeCell ref="C109:L109"/>
    <mergeCell ref="E107:H107"/>
    <mergeCell ref="I107:K107"/>
    <mergeCell ref="E88:H88"/>
    <mergeCell ref="I88:K88"/>
    <mergeCell ref="C98:L98"/>
    <mergeCell ref="I101:K101"/>
    <mergeCell ref="E96:H96"/>
    <mergeCell ref="I96:K96"/>
    <mergeCell ref="C90:L90"/>
    <mergeCell ref="I93:K93"/>
    <mergeCell ref="E78:G78"/>
    <mergeCell ref="I78:K78"/>
    <mergeCell ref="E79:G79"/>
    <mergeCell ref="E80:G80"/>
    <mergeCell ref="E81:H81"/>
    <mergeCell ref="I81:K81"/>
    <mergeCell ref="L67:L68"/>
    <mergeCell ref="C68:H68"/>
    <mergeCell ref="D65:H65"/>
    <mergeCell ref="D66:H66"/>
    <mergeCell ref="C83:L83"/>
    <mergeCell ref="I86:K86"/>
    <mergeCell ref="C70:H70"/>
    <mergeCell ref="I70:K70"/>
    <mergeCell ref="C72:L72"/>
    <mergeCell ref="C74:L74"/>
    <mergeCell ref="D63:H63"/>
    <mergeCell ref="D64:H64"/>
    <mergeCell ref="D61:H61"/>
    <mergeCell ref="I61:K61"/>
    <mergeCell ref="D62:H62"/>
    <mergeCell ref="C67:H67"/>
    <mergeCell ref="I67:K68"/>
    <mergeCell ref="C59:L59"/>
    <mergeCell ref="L54:L55"/>
    <mergeCell ref="A1:L2"/>
    <mergeCell ref="A8:L8"/>
    <mergeCell ref="A9:B9"/>
    <mergeCell ref="D9:J9"/>
    <mergeCell ref="K9:L9"/>
    <mergeCell ref="C54:H54"/>
    <mergeCell ref="I54:K55"/>
    <mergeCell ref="C55:H55"/>
    <mergeCell ref="D47:H47"/>
    <mergeCell ref="I47:K47"/>
    <mergeCell ref="A10:B17"/>
    <mergeCell ref="A18:B22"/>
    <mergeCell ref="A23:B43"/>
    <mergeCell ref="C45:L45"/>
  </mergeCells>
  <printOptions horizontalCentered="1"/>
  <pageMargins left="0.1968503937007874" right="0.1968503937007874" top="0.984251968503937" bottom="0.7874015748031497" header="0.5118110236220472" footer="0.31496062992125984"/>
  <pageSetup horizontalDpi="240" verticalDpi="240" orientation="portrait" scale="78" r:id="rId1"/>
  <headerFooter alignWithMargins="0">
    <oddHeader>&amp;C&amp;"Arial,Negrito"&amp;11Setcesp - Sindicato das Empresas de Transportes de Carga de São Paulo e Região</oddHeader>
    <oddFooter>&amp;CDepartamento de Economia e Estatística</oddFooter>
  </headerFooter>
  <rowBreaks count="4" manualBreakCount="4">
    <brk id="43" max="11" man="1"/>
    <brk id="70" max="11" man="1"/>
    <brk id="116" max="11" man="1"/>
    <brk id="159" max="11" man="1"/>
  </rowBreaks>
  <colBreaks count="1" manualBreakCount="1">
    <brk id="12" max="65535" man="1"/>
  </colBreaks>
  <ignoredErrors>
    <ignoredError sqref="L23:L24" numberStoredAsText="1"/>
  </ignoredErrors>
</worksheet>
</file>

<file path=xl/worksheets/sheet4.xml><?xml version="1.0" encoding="utf-8"?>
<worksheet xmlns="http://schemas.openxmlformats.org/spreadsheetml/2006/main" xmlns:r="http://schemas.openxmlformats.org/officeDocument/2006/relationships">
  <dimension ref="A1:Q299"/>
  <sheetViews>
    <sheetView showGridLines="0" zoomScalePageLayoutView="0" workbookViewId="0" topLeftCell="A1">
      <selection activeCell="L15" sqref="L15"/>
    </sheetView>
  </sheetViews>
  <sheetFormatPr defaultColWidth="8.57421875" defaultRowHeight="14.25" customHeight="1"/>
  <cols>
    <col min="1" max="2" width="2.8515625" style="51" customWidth="1"/>
    <col min="3" max="4" width="8.7109375" style="51" customWidth="1"/>
    <col min="5" max="5" width="7.7109375" style="51" customWidth="1"/>
    <col min="6" max="6" width="10.57421875" style="51" customWidth="1"/>
    <col min="7" max="7" width="18.421875" style="51" customWidth="1"/>
    <col min="8" max="8" width="8.00390625" style="51" customWidth="1"/>
    <col min="9" max="9" width="13.8515625" style="51" bestFit="1" customWidth="1"/>
    <col min="10" max="10" width="8.00390625" style="51" customWidth="1"/>
    <col min="11" max="11" width="17.57421875" style="51" customWidth="1"/>
    <col min="12" max="12" width="25.00390625" style="51" customWidth="1"/>
    <col min="13" max="13" width="12.28125" style="51" hidden="1" customWidth="1"/>
    <col min="14" max="15" width="9.421875" style="51" hidden="1" customWidth="1"/>
    <col min="16" max="16384" width="8.57421875" style="51" customWidth="1"/>
  </cols>
  <sheetData>
    <row r="1" spans="1:12" ht="14.25" customHeight="1">
      <c r="A1" s="326" t="s">
        <v>368</v>
      </c>
      <c r="B1" s="326"/>
      <c r="C1" s="326"/>
      <c r="D1" s="326"/>
      <c r="E1" s="326"/>
      <c r="F1" s="326"/>
      <c r="G1" s="326"/>
      <c r="H1" s="326"/>
      <c r="I1" s="326"/>
      <c r="J1" s="326"/>
      <c r="K1" s="326"/>
      <c r="L1" s="326"/>
    </row>
    <row r="2" spans="1:12" ht="14.25" customHeight="1">
      <c r="A2" s="326"/>
      <c r="B2" s="326"/>
      <c r="C2" s="326"/>
      <c r="D2" s="326"/>
      <c r="E2" s="326"/>
      <c r="F2" s="326"/>
      <c r="G2" s="326"/>
      <c r="H2" s="326"/>
      <c r="I2" s="326"/>
      <c r="J2" s="326"/>
      <c r="K2" s="326"/>
      <c r="L2" s="326"/>
    </row>
    <row r="3" ht="14.25" customHeight="1" thickBot="1"/>
    <row r="4" spans="6:12" ht="15" customHeight="1" thickBot="1">
      <c r="F4" s="1" t="s">
        <v>33</v>
      </c>
      <c r="G4" s="2"/>
      <c r="H4" s="3"/>
      <c r="I4" s="53"/>
      <c r="J4" s="4"/>
      <c r="K4" s="5" t="s">
        <v>513</v>
      </c>
      <c r="L4" s="6"/>
    </row>
    <row r="5" spans="6:12" ht="15" customHeight="1" thickBot="1">
      <c r="F5" s="28" t="s">
        <v>34</v>
      </c>
      <c r="G5" s="4"/>
      <c r="H5" s="29"/>
      <c r="I5" s="53"/>
      <c r="J5" s="7"/>
      <c r="K5" s="8">
        <v>1500</v>
      </c>
      <c r="L5" s="6"/>
    </row>
    <row r="6" spans="6:12" ht="15" customHeight="1" thickBot="1">
      <c r="F6" s="54" t="s">
        <v>35</v>
      </c>
      <c r="G6" s="55"/>
      <c r="H6" s="56"/>
      <c r="I6" s="53"/>
      <c r="J6" s="57"/>
      <c r="K6" s="58" t="s">
        <v>553</v>
      </c>
      <c r="L6" s="59"/>
    </row>
    <row r="7" spans="6:12" ht="12.75" customHeight="1">
      <c r="F7" s="62"/>
      <c r="G7" s="62"/>
      <c r="H7" s="62"/>
      <c r="I7" s="59"/>
      <c r="J7" s="59"/>
      <c r="K7" s="59"/>
      <c r="L7" s="59"/>
    </row>
    <row r="8" spans="1:17" s="64" customFormat="1" ht="13.5" customHeight="1" thickBot="1">
      <c r="A8" s="327" t="s">
        <v>36</v>
      </c>
      <c r="B8" s="327"/>
      <c r="C8" s="327"/>
      <c r="D8" s="327"/>
      <c r="E8" s="327"/>
      <c r="F8" s="327"/>
      <c r="G8" s="327"/>
      <c r="H8" s="327"/>
      <c r="I8" s="327"/>
      <c r="J8" s="327"/>
      <c r="K8" s="327"/>
      <c r="L8" s="327"/>
      <c r="Q8" s="268"/>
    </row>
    <row r="9" spans="1:12" s="66" customFormat="1" ht="18" customHeight="1" thickBot="1">
      <c r="A9" s="328"/>
      <c r="B9" s="329"/>
      <c r="C9" s="65" t="s">
        <v>37</v>
      </c>
      <c r="D9" s="330" t="s">
        <v>38</v>
      </c>
      <c r="E9" s="331"/>
      <c r="F9" s="331"/>
      <c r="G9" s="331"/>
      <c r="H9" s="331"/>
      <c r="I9" s="331"/>
      <c r="J9" s="332"/>
      <c r="K9" s="330" t="s">
        <v>39</v>
      </c>
      <c r="L9" s="332"/>
    </row>
    <row r="10" spans="1:14" ht="18.75" customHeight="1" thickBot="1">
      <c r="A10" s="442" t="s">
        <v>132</v>
      </c>
      <c r="B10" s="443"/>
      <c r="C10" s="9">
        <v>1</v>
      </c>
      <c r="D10" s="45" t="s">
        <v>40</v>
      </c>
      <c r="E10" s="46"/>
      <c r="F10" s="46"/>
      <c r="G10" s="46"/>
      <c r="H10" s="46"/>
      <c r="I10" s="67"/>
      <c r="J10" s="67"/>
      <c r="K10" s="68" t="s">
        <v>160</v>
      </c>
      <c r="L10" s="256">
        <v>187965</v>
      </c>
      <c r="M10" s="44">
        <v>97000</v>
      </c>
      <c r="N10" s="61">
        <f aca="true" t="shared" si="0" ref="N10:N17">L10/M10-1</f>
        <v>0.9377835051546393</v>
      </c>
    </row>
    <row r="11" spans="1:14" ht="18.75" customHeight="1" thickBot="1">
      <c r="A11" s="444"/>
      <c r="B11" s="445"/>
      <c r="C11" s="9">
        <v>2</v>
      </c>
      <c r="D11" s="47" t="s">
        <v>41</v>
      </c>
      <c r="E11" s="48"/>
      <c r="F11" s="48"/>
      <c r="G11" s="48"/>
      <c r="H11" s="48"/>
      <c r="I11" s="67"/>
      <c r="J11" s="67"/>
      <c r="K11" s="70" t="s">
        <v>160</v>
      </c>
      <c r="L11" s="71">
        <v>720</v>
      </c>
      <c r="N11" s="61" t="e">
        <f t="shared" si="0"/>
        <v>#DIV/0!</v>
      </c>
    </row>
    <row r="12" spans="1:15" ht="18.75" customHeight="1" thickBot="1">
      <c r="A12" s="444"/>
      <c r="B12" s="445"/>
      <c r="C12" s="9">
        <v>3</v>
      </c>
      <c r="D12" s="47" t="s">
        <v>507</v>
      </c>
      <c r="E12" s="48"/>
      <c r="F12" s="48"/>
      <c r="G12" s="48"/>
      <c r="H12" s="48"/>
      <c r="I12" s="67"/>
      <c r="J12" s="67"/>
      <c r="K12" s="70" t="s">
        <v>160</v>
      </c>
      <c r="L12" s="44">
        <v>720</v>
      </c>
      <c r="M12" s="44">
        <v>433</v>
      </c>
      <c r="N12" s="61">
        <f t="shared" si="0"/>
        <v>0.6628175519630486</v>
      </c>
      <c r="O12" s="44"/>
    </row>
    <row r="13" spans="1:14" ht="18.75" customHeight="1" thickBot="1">
      <c r="A13" s="444"/>
      <c r="B13" s="445"/>
      <c r="C13" s="9">
        <v>4</v>
      </c>
      <c r="D13" s="49" t="s">
        <v>44</v>
      </c>
      <c r="E13" s="50"/>
      <c r="F13" s="50"/>
      <c r="G13" s="50"/>
      <c r="H13" s="50"/>
      <c r="I13" s="67"/>
      <c r="J13" s="67"/>
      <c r="K13" s="70" t="s">
        <v>160</v>
      </c>
      <c r="L13" s="44">
        <v>0</v>
      </c>
      <c r="M13" s="44">
        <v>21</v>
      </c>
      <c r="N13" s="61">
        <f t="shared" si="0"/>
        <v>-1</v>
      </c>
    </row>
    <row r="14" spans="1:14" ht="18.75" customHeight="1" thickBot="1">
      <c r="A14" s="444"/>
      <c r="B14" s="445"/>
      <c r="C14" s="9">
        <v>5</v>
      </c>
      <c r="D14" s="49" t="s">
        <v>45</v>
      </c>
      <c r="E14" s="50"/>
      <c r="F14" s="50"/>
      <c r="G14" s="50"/>
      <c r="H14" s="50"/>
      <c r="I14" s="67"/>
      <c r="J14" s="67"/>
      <c r="K14" s="70" t="s">
        <v>160</v>
      </c>
      <c r="L14" s="319">
        <v>5.83</v>
      </c>
      <c r="M14" s="184">
        <v>1.866</v>
      </c>
      <c r="N14" s="61">
        <f t="shared" si="0"/>
        <v>2.1243301178992495</v>
      </c>
    </row>
    <row r="15" spans="1:14" ht="18.75" customHeight="1" thickBot="1">
      <c r="A15" s="444"/>
      <c r="B15" s="445"/>
      <c r="C15" s="9">
        <v>6</v>
      </c>
      <c r="D15" s="49" t="s">
        <v>46</v>
      </c>
      <c r="E15" s="50"/>
      <c r="F15" s="50"/>
      <c r="G15" s="50"/>
      <c r="H15" s="50"/>
      <c r="I15" s="67"/>
      <c r="J15" s="67"/>
      <c r="K15" s="70" t="s">
        <v>160</v>
      </c>
      <c r="L15" s="44">
        <v>26.08</v>
      </c>
      <c r="M15" s="44">
        <v>6.75</v>
      </c>
      <c r="N15" s="61">
        <f t="shared" si="0"/>
        <v>2.8637037037037034</v>
      </c>
    </row>
    <row r="16" spans="1:14" ht="18.75" customHeight="1" thickBot="1">
      <c r="A16" s="444"/>
      <c r="B16" s="445"/>
      <c r="C16" s="9">
        <v>7</v>
      </c>
      <c r="D16" s="49" t="s">
        <v>47</v>
      </c>
      <c r="E16" s="50"/>
      <c r="F16" s="50"/>
      <c r="G16" s="50"/>
      <c r="H16" s="50"/>
      <c r="I16" s="67"/>
      <c r="J16" s="67"/>
      <c r="K16" s="70" t="s">
        <v>160</v>
      </c>
      <c r="L16" s="44">
        <v>35.12</v>
      </c>
      <c r="M16" s="44">
        <v>10.45</v>
      </c>
      <c r="N16" s="61">
        <f t="shared" si="0"/>
        <v>2.3607655502392344</v>
      </c>
    </row>
    <row r="17" spans="1:14" ht="18.75" customHeight="1" thickBot="1">
      <c r="A17" s="446"/>
      <c r="B17" s="447"/>
      <c r="C17" s="9">
        <v>8</v>
      </c>
      <c r="D17" s="49" t="s">
        <v>48</v>
      </c>
      <c r="E17" s="50"/>
      <c r="F17" s="50"/>
      <c r="G17" s="50"/>
      <c r="H17" s="50"/>
      <c r="I17" s="67"/>
      <c r="J17" s="67"/>
      <c r="K17" s="70" t="s">
        <v>160</v>
      </c>
      <c r="L17" s="44">
        <v>95</v>
      </c>
      <c r="M17" s="44">
        <v>47</v>
      </c>
      <c r="N17" s="61">
        <f t="shared" si="0"/>
        <v>1.021276595744681</v>
      </c>
    </row>
    <row r="18" spans="1:14" ht="18.75" customHeight="1" thickBot="1">
      <c r="A18" s="448" t="s">
        <v>427</v>
      </c>
      <c r="B18" s="449"/>
      <c r="C18" s="9">
        <v>9</v>
      </c>
      <c r="D18" s="49" t="s">
        <v>51</v>
      </c>
      <c r="E18" s="50"/>
      <c r="F18" s="50"/>
      <c r="G18" s="50"/>
      <c r="H18" s="50"/>
      <c r="I18" s="67"/>
      <c r="J18" s="67"/>
      <c r="K18" s="70" t="s">
        <v>160</v>
      </c>
      <c r="L18" s="44">
        <v>0</v>
      </c>
      <c r="N18" s="61"/>
    </row>
    <row r="19" spans="1:14" ht="18.75" customHeight="1" thickBot="1">
      <c r="A19" s="450"/>
      <c r="B19" s="451"/>
      <c r="C19" s="9">
        <v>10</v>
      </c>
      <c r="D19" s="74" t="s">
        <v>52</v>
      </c>
      <c r="E19" s="75"/>
      <c r="F19" s="75"/>
      <c r="G19" s="75"/>
      <c r="H19" s="75"/>
      <c r="I19" s="67"/>
      <c r="J19" s="67"/>
      <c r="K19" s="70" t="s">
        <v>160</v>
      </c>
      <c r="L19" s="44">
        <v>144.46</v>
      </c>
      <c r="N19" s="61"/>
    </row>
    <row r="20" spans="1:15" ht="18.75" customHeight="1" thickBot="1">
      <c r="A20" s="450"/>
      <c r="B20" s="451"/>
      <c r="C20" s="9">
        <v>11</v>
      </c>
      <c r="D20" s="49" t="s">
        <v>53</v>
      </c>
      <c r="E20" s="50"/>
      <c r="F20" s="50"/>
      <c r="G20" s="50"/>
      <c r="H20" s="50"/>
      <c r="I20" s="76"/>
      <c r="J20" s="76"/>
      <c r="K20" s="70" t="s">
        <v>160</v>
      </c>
      <c r="L20" s="77">
        <v>3381.98</v>
      </c>
      <c r="M20" s="77">
        <v>854.64</v>
      </c>
      <c r="N20" s="77">
        <v>854.64</v>
      </c>
      <c r="O20" s="77">
        <v>854.64</v>
      </c>
    </row>
    <row r="21" spans="1:14" ht="18.75" customHeight="1" thickBot="1">
      <c r="A21" s="450"/>
      <c r="B21" s="451"/>
      <c r="C21" s="9">
        <v>12</v>
      </c>
      <c r="D21" s="49" t="s">
        <v>54</v>
      </c>
      <c r="E21" s="50"/>
      <c r="F21" s="50"/>
      <c r="G21" s="50"/>
      <c r="H21" s="50"/>
      <c r="I21" s="67"/>
      <c r="J21" s="67"/>
      <c r="K21" s="70" t="s">
        <v>160</v>
      </c>
      <c r="L21" s="77">
        <v>2482.91</v>
      </c>
      <c r="M21" s="202"/>
      <c r="N21" s="61"/>
    </row>
    <row r="22" spans="1:15" ht="18.75" customHeight="1" thickBot="1">
      <c r="A22" s="452"/>
      <c r="B22" s="453"/>
      <c r="C22" s="9">
        <v>13</v>
      </c>
      <c r="D22" s="49" t="s">
        <v>55</v>
      </c>
      <c r="E22" s="50"/>
      <c r="F22" s="50"/>
      <c r="G22" s="50"/>
      <c r="H22" s="50"/>
      <c r="I22" s="67"/>
      <c r="J22" s="67"/>
      <c r="K22" s="70" t="s">
        <v>160</v>
      </c>
      <c r="L22" s="77">
        <v>3165.49</v>
      </c>
      <c r="M22" s="202"/>
      <c r="N22" s="61"/>
      <c r="O22" s="202"/>
    </row>
    <row r="23" spans="1:14" ht="18.75" customHeight="1" thickBot="1">
      <c r="A23" s="442" t="s">
        <v>56</v>
      </c>
      <c r="B23" s="454"/>
      <c r="C23" s="9">
        <v>14</v>
      </c>
      <c r="D23" s="47" t="s">
        <v>57</v>
      </c>
      <c r="E23" s="48"/>
      <c r="F23" s="48"/>
      <c r="G23" s="48"/>
      <c r="H23" s="48"/>
      <c r="I23" s="76"/>
      <c r="J23" s="67"/>
      <c r="K23" s="70" t="s">
        <v>58</v>
      </c>
      <c r="L23" s="78" t="s">
        <v>519</v>
      </c>
      <c r="M23" s="61"/>
      <c r="N23" s="61"/>
    </row>
    <row r="24" spans="1:14" ht="18.75" customHeight="1" thickBot="1">
      <c r="A24" s="444"/>
      <c r="B24" s="455"/>
      <c r="C24" s="9">
        <v>15</v>
      </c>
      <c r="D24" s="47" t="s">
        <v>59</v>
      </c>
      <c r="E24" s="48"/>
      <c r="F24" s="48"/>
      <c r="G24" s="48"/>
      <c r="H24" s="48"/>
      <c r="I24" s="76"/>
      <c r="J24" s="67"/>
      <c r="K24" s="80" t="s">
        <v>60</v>
      </c>
      <c r="L24" s="78" t="s">
        <v>266</v>
      </c>
      <c r="N24" s="61"/>
    </row>
    <row r="25" spans="1:14" ht="18.75" customHeight="1" thickBot="1">
      <c r="A25" s="444"/>
      <c r="B25" s="455"/>
      <c r="C25" s="9">
        <v>16</v>
      </c>
      <c r="D25" s="49" t="s">
        <v>61</v>
      </c>
      <c r="E25" s="50"/>
      <c r="F25" s="50"/>
      <c r="G25" s="50"/>
      <c r="H25" s="50"/>
      <c r="I25" s="67"/>
      <c r="J25" s="67"/>
      <c r="K25" s="82" t="s">
        <v>29</v>
      </c>
      <c r="L25" s="83">
        <v>9.89</v>
      </c>
      <c r="N25" s="61"/>
    </row>
    <row r="26" spans="1:14" ht="18.75" customHeight="1" thickBot="1">
      <c r="A26" s="444"/>
      <c r="B26" s="455"/>
      <c r="C26" s="9">
        <v>17</v>
      </c>
      <c r="D26" s="49" t="s">
        <v>62</v>
      </c>
      <c r="E26" s="50"/>
      <c r="F26" s="50"/>
      <c r="G26" s="50"/>
      <c r="H26" s="50"/>
      <c r="I26" s="67"/>
      <c r="J26" s="67"/>
      <c r="K26" s="84" t="s">
        <v>161</v>
      </c>
      <c r="L26" s="85">
        <v>1500</v>
      </c>
      <c r="N26" s="61"/>
    </row>
    <row r="27" spans="1:14" ht="18.75" customHeight="1" thickBot="1">
      <c r="A27" s="444"/>
      <c r="B27" s="455"/>
      <c r="C27" s="9">
        <v>18</v>
      </c>
      <c r="D27" s="49" t="s">
        <v>63</v>
      </c>
      <c r="E27" s="50"/>
      <c r="F27" s="50"/>
      <c r="G27" s="50"/>
      <c r="H27" s="50"/>
      <c r="I27" s="67"/>
      <c r="J27" s="67"/>
      <c r="K27" s="82" t="s">
        <v>29</v>
      </c>
      <c r="L27" s="83">
        <v>20</v>
      </c>
      <c r="N27" s="61"/>
    </row>
    <row r="28" spans="1:14" ht="18.75" customHeight="1" thickBot="1">
      <c r="A28" s="444"/>
      <c r="B28" s="455"/>
      <c r="C28" s="9">
        <v>19</v>
      </c>
      <c r="D28" s="49" t="s">
        <v>64</v>
      </c>
      <c r="E28" s="50"/>
      <c r="F28" s="50"/>
      <c r="G28" s="50"/>
      <c r="H28" s="50"/>
      <c r="I28" s="67"/>
      <c r="J28" s="67"/>
      <c r="K28" s="84" t="s">
        <v>161</v>
      </c>
      <c r="L28" s="85">
        <v>80000</v>
      </c>
      <c r="N28" s="61"/>
    </row>
    <row r="29" spans="1:14" ht="18.75" customHeight="1" thickBot="1">
      <c r="A29" s="444"/>
      <c r="B29" s="455"/>
      <c r="C29" s="9">
        <v>20</v>
      </c>
      <c r="D29" s="49" t="s">
        <v>65</v>
      </c>
      <c r="E29" s="50"/>
      <c r="F29" s="50"/>
      <c r="G29" s="50"/>
      <c r="H29" s="50"/>
      <c r="I29" s="67"/>
      <c r="J29" s="67"/>
      <c r="K29" s="70" t="s">
        <v>161</v>
      </c>
      <c r="L29" s="85">
        <v>1500</v>
      </c>
      <c r="N29" s="61"/>
    </row>
    <row r="30" spans="1:14" ht="18.75" customHeight="1" thickBot="1">
      <c r="A30" s="444"/>
      <c r="B30" s="455"/>
      <c r="C30" s="9">
        <v>21</v>
      </c>
      <c r="D30" s="49" t="s">
        <v>66</v>
      </c>
      <c r="E30" s="50"/>
      <c r="F30" s="50"/>
      <c r="G30" s="50"/>
      <c r="H30" s="50"/>
      <c r="I30" s="67"/>
      <c r="J30" s="67"/>
      <c r="K30" s="84" t="s">
        <v>58</v>
      </c>
      <c r="L30" s="83">
        <v>5</v>
      </c>
      <c r="N30" s="61"/>
    </row>
    <row r="31" spans="1:14" ht="18.75" customHeight="1" thickBot="1">
      <c r="A31" s="444"/>
      <c r="B31" s="455"/>
      <c r="C31" s="9">
        <v>22</v>
      </c>
      <c r="D31" s="49" t="s">
        <v>67</v>
      </c>
      <c r="E31" s="50"/>
      <c r="F31" s="50"/>
      <c r="G31" s="50"/>
      <c r="H31" s="50"/>
      <c r="I31" s="67"/>
      <c r="J31" s="67"/>
      <c r="K31" s="84" t="s">
        <v>30</v>
      </c>
      <c r="L31" s="83">
        <v>6.5</v>
      </c>
      <c r="N31" s="61"/>
    </row>
    <row r="32" spans="1:14" ht="18.75" customHeight="1" thickBot="1">
      <c r="A32" s="444"/>
      <c r="B32" s="455"/>
      <c r="C32" s="9">
        <v>23</v>
      </c>
      <c r="D32" s="49" t="s">
        <v>68</v>
      </c>
      <c r="E32" s="50"/>
      <c r="F32" s="50"/>
      <c r="G32" s="50"/>
      <c r="H32" s="50"/>
      <c r="I32" s="67"/>
      <c r="J32" s="67"/>
      <c r="K32" s="84" t="s">
        <v>69</v>
      </c>
      <c r="L32" s="83">
        <v>9</v>
      </c>
      <c r="N32" s="61"/>
    </row>
    <row r="33" spans="1:14" ht="18.75" customHeight="1" thickBot="1">
      <c r="A33" s="444"/>
      <c r="B33" s="455"/>
      <c r="C33" s="9">
        <v>24</v>
      </c>
      <c r="D33" s="49" t="s">
        <v>70</v>
      </c>
      <c r="E33" s="50"/>
      <c r="F33" s="50"/>
      <c r="G33" s="50"/>
      <c r="H33" s="50"/>
      <c r="I33" s="67"/>
      <c r="J33" s="67"/>
      <c r="K33" s="84" t="s">
        <v>69</v>
      </c>
      <c r="L33" s="83">
        <v>2.2</v>
      </c>
      <c r="N33" s="61"/>
    </row>
    <row r="34" spans="1:14" ht="18.75" customHeight="1" thickBot="1">
      <c r="A34" s="444"/>
      <c r="B34" s="455"/>
      <c r="C34" s="9">
        <v>25</v>
      </c>
      <c r="D34" s="49" t="s">
        <v>71</v>
      </c>
      <c r="E34" s="50"/>
      <c r="F34" s="50"/>
      <c r="G34" s="50"/>
      <c r="H34" s="50"/>
      <c r="I34" s="67"/>
      <c r="J34" s="67"/>
      <c r="K34" s="84" t="s">
        <v>161</v>
      </c>
      <c r="L34" s="85">
        <v>3000</v>
      </c>
      <c r="N34" s="61"/>
    </row>
    <row r="35" spans="1:14" ht="18.75" customHeight="1" thickBot="1">
      <c r="A35" s="444"/>
      <c r="B35" s="455"/>
      <c r="C35" s="9">
        <v>26</v>
      </c>
      <c r="D35" s="49" t="s">
        <v>72</v>
      </c>
      <c r="E35" s="50"/>
      <c r="F35" s="50"/>
      <c r="G35" s="50"/>
      <c r="H35" s="50"/>
      <c r="I35" s="67"/>
      <c r="J35" s="67"/>
      <c r="K35" s="84" t="s">
        <v>161</v>
      </c>
      <c r="L35" s="85">
        <v>120000</v>
      </c>
      <c r="N35" s="61"/>
    </row>
    <row r="36" spans="1:14" ht="18.75" customHeight="1" thickBot="1">
      <c r="A36" s="444"/>
      <c r="B36" s="455"/>
      <c r="C36" s="9">
        <v>27</v>
      </c>
      <c r="D36" s="49" t="s">
        <v>73</v>
      </c>
      <c r="E36" s="50"/>
      <c r="F36" s="50"/>
      <c r="G36" s="50"/>
      <c r="H36" s="50"/>
      <c r="I36" s="67"/>
      <c r="J36" s="67"/>
      <c r="K36" s="84" t="s">
        <v>69</v>
      </c>
      <c r="L36" s="83">
        <v>2</v>
      </c>
      <c r="N36" s="61"/>
    </row>
    <row r="37" spans="1:14" ht="18.75" customHeight="1" thickBot="1">
      <c r="A37" s="444"/>
      <c r="B37" s="455"/>
      <c r="C37" s="9">
        <v>28</v>
      </c>
      <c r="D37" s="47" t="s">
        <v>74</v>
      </c>
      <c r="E37" s="48"/>
      <c r="F37" s="48"/>
      <c r="G37" s="48"/>
      <c r="H37" s="48"/>
      <c r="I37" s="67"/>
      <c r="J37" s="67"/>
      <c r="K37" s="82" t="s">
        <v>29</v>
      </c>
      <c r="L37" s="83">
        <v>1</v>
      </c>
      <c r="N37" s="61"/>
    </row>
    <row r="38" spans="1:14" ht="18.75" customHeight="1" thickBot="1">
      <c r="A38" s="444"/>
      <c r="B38" s="455"/>
      <c r="C38" s="9">
        <v>29</v>
      </c>
      <c r="D38" s="47" t="s">
        <v>75</v>
      </c>
      <c r="E38" s="48"/>
      <c r="F38" s="48"/>
      <c r="G38" s="48"/>
      <c r="H38" s="48"/>
      <c r="I38" s="67"/>
      <c r="J38" s="67"/>
      <c r="K38" s="82" t="s">
        <v>29</v>
      </c>
      <c r="L38" s="83">
        <v>13.2</v>
      </c>
      <c r="N38" s="61"/>
    </row>
    <row r="39" spans="1:14" ht="18.75" customHeight="1" thickBot="1">
      <c r="A39" s="444"/>
      <c r="B39" s="455"/>
      <c r="C39" s="9">
        <v>30</v>
      </c>
      <c r="D39" s="47" t="s">
        <v>164</v>
      </c>
      <c r="E39" s="48"/>
      <c r="F39" s="48"/>
      <c r="G39" s="48"/>
      <c r="H39" s="48"/>
      <c r="I39" s="67"/>
      <c r="J39" s="67"/>
      <c r="K39" s="82" t="s">
        <v>29</v>
      </c>
      <c r="L39" s="83">
        <v>1</v>
      </c>
      <c r="N39" s="61"/>
    </row>
    <row r="40" spans="1:14" ht="18.75" customHeight="1" thickBot="1">
      <c r="A40" s="444"/>
      <c r="B40" s="455"/>
      <c r="C40" s="9">
        <v>31</v>
      </c>
      <c r="D40" s="47" t="s">
        <v>32</v>
      </c>
      <c r="E40" s="48"/>
      <c r="F40" s="48"/>
      <c r="G40" s="48"/>
      <c r="H40" s="48"/>
      <c r="I40" s="67"/>
      <c r="J40" s="67"/>
      <c r="K40" s="82" t="s">
        <v>29</v>
      </c>
      <c r="L40" s="83">
        <v>14.59</v>
      </c>
      <c r="N40" s="61"/>
    </row>
    <row r="41" spans="1:14" ht="18.75" customHeight="1" thickBot="1">
      <c r="A41" s="444"/>
      <c r="B41" s="455"/>
      <c r="C41" s="9">
        <v>32</v>
      </c>
      <c r="D41" s="47" t="s">
        <v>76</v>
      </c>
      <c r="E41" s="48"/>
      <c r="F41" s="48"/>
      <c r="G41" s="48"/>
      <c r="H41" s="48"/>
      <c r="I41" s="67"/>
      <c r="J41" s="67"/>
      <c r="K41" s="70" t="s">
        <v>160</v>
      </c>
      <c r="L41" s="77">
        <v>60</v>
      </c>
      <c r="N41" s="61"/>
    </row>
    <row r="42" spans="1:14" ht="18.75" customHeight="1" thickBot="1">
      <c r="A42" s="444"/>
      <c r="B42" s="455"/>
      <c r="C42" s="9">
        <v>33</v>
      </c>
      <c r="D42" s="49" t="s">
        <v>77</v>
      </c>
      <c r="E42" s="50"/>
      <c r="F42" s="50"/>
      <c r="G42" s="50"/>
      <c r="H42" s="50"/>
      <c r="I42" s="67"/>
      <c r="J42" s="67"/>
      <c r="K42" s="82" t="s">
        <v>29</v>
      </c>
      <c r="L42" s="83">
        <v>7</v>
      </c>
      <c r="N42" s="61"/>
    </row>
    <row r="43" spans="1:14" ht="18.75" customHeight="1" thickBot="1">
      <c r="A43" s="446"/>
      <c r="B43" s="456"/>
      <c r="C43" s="9">
        <v>34</v>
      </c>
      <c r="D43" s="49" t="s">
        <v>78</v>
      </c>
      <c r="E43" s="50"/>
      <c r="F43" s="50"/>
      <c r="G43" s="50"/>
      <c r="H43" s="50"/>
      <c r="I43" s="67"/>
      <c r="J43" s="67"/>
      <c r="K43" s="70" t="s">
        <v>29</v>
      </c>
      <c r="L43" s="86">
        <v>107.47</v>
      </c>
      <c r="N43" s="61"/>
    </row>
    <row r="45" spans="3:12" ht="18.75" customHeight="1">
      <c r="C45" s="339" t="s">
        <v>79</v>
      </c>
      <c r="D45" s="339"/>
      <c r="E45" s="339"/>
      <c r="F45" s="339"/>
      <c r="G45" s="339"/>
      <c r="H45" s="339"/>
      <c r="I45" s="339"/>
      <c r="J45" s="339"/>
      <c r="K45" s="339"/>
      <c r="L45" s="339"/>
    </row>
    <row r="46" ht="14.25" customHeight="1" thickBot="1"/>
    <row r="47" spans="3:12" ht="25.5" customHeight="1" thickBot="1">
      <c r="C47" s="88"/>
      <c r="D47" s="340" t="s">
        <v>80</v>
      </c>
      <c r="E47" s="341"/>
      <c r="F47" s="341"/>
      <c r="G47" s="341"/>
      <c r="H47" s="342"/>
      <c r="I47" s="340" t="s">
        <v>81</v>
      </c>
      <c r="J47" s="341"/>
      <c r="K47" s="342"/>
      <c r="L47" s="89" t="s">
        <v>82</v>
      </c>
    </row>
    <row r="48" spans="3:12" ht="18.75" customHeight="1" thickBot="1">
      <c r="C48" s="10" t="s">
        <v>83</v>
      </c>
      <c r="D48" s="31" t="s">
        <v>84</v>
      </c>
      <c r="E48" s="32"/>
      <c r="F48" s="32"/>
      <c r="G48" s="32"/>
      <c r="H48" s="37"/>
      <c r="I48" s="273">
        <f>I79</f>
        <v>2224.2525</v>
      </c>
      <c r="J48" s="278"/>
      <c r="K48" s="279"/>
      <c r="L48" s="90">
        <f aca="true" t="shared" si="1" ref="L48:L53">I48/$I$68</f>
        <v>0.1467990693595173</v>
      </c>
    </row>
    <row r="49" spans="3:12" ht="18.75" customHeight="1" thickBot="1">
      <c r="C49" s="10" t="s">
        <v>85</v>
      </c>
      <c r="D49" s="31" t="s">
        <v>54</v>
      </c>
      <c r="E49" s="32"/>
      <c r="F49" s="32"/>
      <c r="G49" s="32"/>
      <c r="H49" s="37"/>
      <c r="I49" s="273">
        <f>I86</f>
        <v>5151.293377</v>
      </c>
      <c r="J49" s="278"/>
      <c r="K49" s="279"/>
      <c r="L49" s="90">
        <f t="shared" si="1"/>
        <v>0.33998166743274205</v>
      </c>
    </row>
    <row r="50" spans="3:12" ht="18.75" customHeight="1" thickBot="1">
      <c r="C50" s="10" t="s">
        <v>86</v>
      </c>
      <c r="D50" s="31" t="s">
        <v>55</v>
      </c>
      <c r="E50" s="32"/>
      <c r="F50" s="32"/>
      <c r="G50" s="32"/>
      <c r="H50" s="37"/>
      <c r="I50" s="273">
        <f>I94</f>
        <v>1313.4884206</v>
      </c>
      <c r="J50" s="278"/>
      <c r="K50" s="279"/>
      <c r="L50" s="90">
        <f t="shared" si="1"/>
        <v>0.08668929348560121</v>
      </c>
    </row>
    <row r="51" spans="3:12" ht="18.75" customHeight="1" thickBot="1">
      <c r="C51" s="10" t="s">
        <v>87</v>
      </c>
      <c r="D51" s="31" t="s">
        <v>89</v>
      </c>
      <c r="E51" s="32"/>
      <c r="F51" s="32"/>
      <c r="G51" s="32"/>
      <c r="H51" s="37"/>
      <c r="I51" s="273">
        <f>I105</f>
        <v>216.220125</v>
      </c>
      <c r="J51" s="278"/>
      <c r="K51" s="279"/>
      <c r="L51" s="90">
        <f t="shared" si="1"/>
        <v>0.014270373137401666</v>
      </c>
    </row>
    <row r="52" spans="3:12" ht="18.75" customHeight="1" thickBot="1">
      <c r="C52" s="10" t="s">
        <v>88</v>
      </c>
      <c r="D52" s="31" t="s">
        <v>91</v>
      </c>
      <c r="E52" s="32"/>
      <c r="F52" s="32"/>
      <c r="G52" s="32"/>
      <c r="H52" s="37"/>
      <c r="I52" s="273">
        <f>I113</f>
        <v>293.87</v>
      </c>
      <c r="J52" s="278"/>
      <c r="K52" s="279"/>
      <c r="L52" s="90">
        <f t="shared" si="1"/>
        <v>0.019395209182717046</v>
      </c>
    </row>
    <row r="53" spans="3:12" ht="18.75" customHeight="1" thickBot="1">
      <c r="C53" s="10" t="s">
        <v>138</v>
      </c>
      <c r="D53" s="31" t="s">
        <v>92</v>
      </c>
      <c r="E53" s="32"/>
      <c r="F53" s="32"/>
      <c r="G53" s="32"/>
      <c r="H53" s="37"/>
      <c r="I53" s="273">
        <f>I123</f>
        <v>2450.31500375</v>
      </c>
      <c r="J53" s="278"/>
      <c r="K53" s="279"/>
      <c r="L53" s="90">
        <f t="shared" si="1"/>
        <v>0.16171903243366575</v>
      </c>
    </row>
    <row r="54" spans="3:12" ht="16.5" customHeight="1">
      <c r="C54" s="350" t="s">
        <v>93</v>
      </c>
      <c r="D54" s="351"/>
      <c r="E54" s="351"/>
      <c r="F54" s="351"/>
      <c r="G54" s="351"/>
      <c r="H54" s="352"/>
      <c r="I54" s="353">
        <f>SUM(I48:K53)</f>
        <v>11649.439426350002</v>
      </c>
      <c r="J54" s="457"/>
      <c r="K54" s="458"/>
      <c r="L54" s="490">
        <f>SUM(L48:L53)</f>
        <v>0.7688546450316451</v>
      </c>
    </row>
    <row r="55" spans="3:12" ht="16.5" customHeight="1" thickBot="1">
      <c r="C55" s="363" t="s">
        <v>103</v>
      </c>
      <c r="D55" s="364"/>
      <c r="E55" s="364"/>
      <c r="F55" s="364"/>
      <c r="G55" s="364"/>
      <c r="H55" s="365"/>
      <c r="I55" s="459"/>
      <c r="J55" s="460"/>
      <c r="K55" s="461"/>
      <c r="L55" s="491"/>
    </row>
    <row r="56" spans="3:12" ht="18.75" customHeight="1">
      <c r="C56" s="43"/>
      <c r="D56" s="43"/>
      <c r="E56" s="43"/>
      <c r="F56" s="43"/>
      <c r="G56" s="43"/>
      <c r="H56" s="43"/>
      <c r="I56" s="185"/>
      <c r="J56" s="185"/>
      <c r="K56" s="185"/>
      <c r="L56" s="186"/>
    </row>
    <row r="57" spans="3:12" ht="18.75" customHeight="1">
      <c r="C57" s="339" t="s">
        <v>94</v>
      </c>
      <c r="D57" s="339"/>
      <c r="E57" s="339"/>
      <c r="F57" s="339"/>
      <c r="G57" s="339"/>
      <c r="H57" s="339"/>
      <c r="I57" s="339"/>
      <c r="J57" s="339"/>
      <c r="K57" s="339"/>
      <c r="L57" s="339"/>
    </row>
    <row r="58" spans="3:12" ht="18.75" customHeight="1" thickBot="1">
      <c r="C58" s="87"/>
      <c r="D58" s="87"/>
      <c r="E58" s="87"/>
      <c r="F58" s="87"/>
      <c r="G58" s="87"/>
      <c r="H58" s="87"/>
      <c r="I58" s="87"/>
      <c r="J58" s="87"/>
      <c r="K58" s="87"/>
      <c r="L58" s="87"/>
    </row>
    <row r="59" spans="3:12" ht="31.5" customHeight="1" thickBot="1">
      <c r="C59" s="88"/>
      <c r="D59" s="340" t="s">
        <v>95</v>
      </c>
      <c r="E59" s="341"/>
      <c r="F59" s="341"/>
      <c r="G59" s="341"/>
      <c r="H59" s="342"/>
      <c r="I59" s="340" t="s">
        <v>96</v>
      </c>
      <c r="J59" s="341"/>
      <c r="K59" s="342"/>
      <c r="L59" s="89" t="s">
        <v>82</v>
      </c>
    </row>
    <row r="60" spans="3:12" ht="18.75" customHeight="1" thickBot="1">
      <c r="C60" s="12" t="s">
        <v>83</v>
      </c>
      <c r="D60" s="359" t="s">
        <v>97</v>
      </c>
      <c r="E60" s="360"/>
      <c r="F60" s="360"/>
      <c r="G60" s="360"/>
      <c r="H60" s="361"/>
      <c r="I60" s="274">
        <f>I137</f>
        <v>1.2243</v>
      </c>
      <c r="J60" s="275"/>
      <c r="K60" s="276"/>
      <c r="L60" s="92">
        <f>(I60*$L$29)/$I$68</f>
        <v>0.12120438256235995</v>
      </c>
    </row>
    <row r="61" spans="3:12" ht="18.75" customHeight="1" thickBot="1">
      <c r="C61" s="12" t="s">
        <v>85</v>
      </c>
      <c r="D61" s="359" t="s">
        <v>98</v>
      </c>
      <c r="E61" s="360"/>
      <c r="F61" s="360"/>
      <c r="G61" s="360"/>
      <c r="H61" s="361"/>
      <c r="I61" s="274">
        <f>I144</f>
        <v>0.8969230769230769</v>
      </c>
      <c r="J61" s="275"/>
      <c r="K61" s="276"/>
      <c r="L61" s="92">
        <f>(I61*$L$29)/$I$68</f>
        <v>0.08879441945960437</v>
      </c>
    </row>
    <row r="62" spans="3:12" ht="18.75" customHeight="1" thickBot="1">
      <c r="C62" s="12" t="s">
        <v>86</v>
      </c>
      <c r="D62" s="359" t="s">
        <v>99</v>
      </c>
      <c r="E62" s="360"/>
      <c r="F62" s="360"/>
      <c r="G62" s="360"/>
      <c r="H62" s="361"/>
      <c r="I62" s="274">
        <f>I156</f>
        <v>0.09627053333333334</v>
      </c>
      <c r="J62" s="275"/>
      <c r="K62" s="276"/>
      <c r="L62" s="92">
        <f>(I62*$L$29)/$I$68</f>
        <v>0.009530679205763098</v>
      </c>
    </row>
    <row r="63" spans="3:12" ht="18.75" customHeight="1" thickBot="1">
      <c r="C63" s="12" t="s">
        <v>87</v>
      </c>
      <c r="D63" s="359" t="s">
        <v>100</v>
      </c>
      <c r="E63" s="360"/>
      <c r="F63" s="360"/>
      <c r="G63" s="360"/>
      <c r="H63" s="361"/>
      <c r="I63" s="274">
        <f>I163</f>
        <v>0.06333333333333334</v>
      </c>
      <c r="J63" s="275"/>
      <c r="K63" s="276"/>
      <c r="L63" s="92">
        <f>(I63*$L$29)/$I$68</f>
        <v>0.006269931848634157</v>
      </c>
    </row>
    <row r="64" spans="3:12" ht="18.75" customHeight="1" thickBot="1">
      <c r="C64" s="12" t="s">
        <v>88</v>
      </c>
      <c r="D64" s="359" t="s">
        <v>101</v>
      </c>
      <c r="E64" s="360"/>
      <c r="F64" s="360"/>
      <c r="G64" s="360"/>
      <c r="H64" s="361"/>
      <c r="I64" s="274">
        <f>I174</f>
        <v>0.054</v>
      </c>
      <c r="J64" s="275"/>
      <c r="K64" s="276"/>
      <c r="L64" s="92">
        <f>(I64*$L$29)/$I$68</f>
        <v>0.005345941891993333</v>
      </c>
    </row>
    <row r="65" spans="3:12" ht="16.5" customHeight="1">
      <c r="C65" s="366" t="s">
        <v>102</v>
      </c>
      <c r="D65" s="367"/>
      <c r="E65" s="367"/>
      <c r="F65" s="367"/>
      <c r="G65" s="367"/>
      <c r="H65" s="368"/>
      <c r="I65" s="369">
        <f>SUM(I60:K64)</f>
        <v>2.3348269435897433</v>
      </c>
      <c r="J65" s="487"/>
      <c r="K65" s="488"/>
      <c r="L65" s="492">
        <f>SUM(L60:L64)</f>
        <v>0.2311453549683549</v>
      </c>
    </row>
    <row r="66" spans="3:12" ht="15.75" customHeight="1" thickBot="1">
      <c r="C66" s="363" t="s">
        <v>153</v>
      </c>
      <c r="D66" s="364"/>
      <c r="E66" s="364"/>
      <c r="F66" s="364"/>
      <c r="G66" s="364"/>
      <c r="H66" s="365"/>
      <c r="I66" s="478"/>
      <c r="J66" s="427"/>
      <c r="K66" s="479"/>
      <c r="L66" s="493"/>
    </row>
    <row r="67" spans="3:12" ht="18.75" customHeight="1" thickBot="1">
      <c r="C67" s="13"/>
      <c r="D67" s="13"/>
      <c r="E67" s="13"/>
      <c r="F67" s="13"/>
      <c r="G67" s="13"/>
      <c r="H67" s="13"/>
      <c r="I67" s="14"/>
      <c r="J67" s="14"/>
      <c r="K67" s="14"/>
      <c r="L67" s="95"/>
    </row>
    <row r="68" spans="3:12" ht="18.75" customHeight="1" thickBot="1">
      <c r="C68" s="381" t="s">
        <v>104</v>
      </c>
      <c r="D68" s="382"/>
      <c r="E68" s="382"/>
      <c r="F68" s="382"/>
      <c r="G68" s="382"/>
      <c r="H68" s="383"/>
      <c r="I68" s="384">
        <f>I54+(I65*$L$29)</f>
        <v>15151.679841734616</v>
      </c>
      <c r="J68" s="385"/>
      <c r="K68" s="386"/>
      <c r="L68" s="96">
        <f>L54+L65</f>
        <v>1</v>
      </c>
    </row>
    <row r="69" spans="3:12" ht="18.75" customHeight="1">
      <c r="C69" s="97"/>
      <c r="D69" s="97"/>
      <c r="E69" s="97"/>
      <c r="F69" s="97"/>
      <c r="G69" s="97"/>
      <c r="H69" s="97"/>
      <c r="I69" s="98"/>
      <c r="J69" s="98"/>
      <c r="K69" s="98"/>
      <c r="L69" s="99"/>
    </row>
    <row r="70" spans="3:12" ht="14.25" customHeight="1">
      <c r="C70" s="370" t="s">
        <v>108</v>
      </c>
      <c r="D70" s="370"/>
      <c r="E70" s="370"/>
      <c r="F70" s="370"/>
      <c r="G70" s="370"/>
      <c r="H70" s="370"/>
      <c r="I70" s="370"/>
      <c r="J70" s="370"/>
      <c r="K70" s="370"/>
      <c r="L70" s="370"/>
    </row>
    <row r="71" spans="3:12" ht="14.25" customHeight="1" thickBot="1">
      <c r="C71" s="41"/>
      <c r="D71" s="41"/>
      <c r="E71" s="41"/>
      <c r="F71" s="41"/>
      <c r="G71" s="41"/>
      <c r="H71" s="41"/>
      <c r="I71" s="41"/>
      <c r="J71" s="41"/>
      <c r="K71" s="41"/>
      <c r="L71" s="41"/>
    </row>
    <row r="72" spans="3:12" s="100" customFormat="1" ht="14.25" customHeight="1" thickBot="1">
      <c r="C72" s="371" t="s">
        <v>150</v>
      </c>
      <c r="D72" s="372"/>
      <c r="E72" s="372"/>
      <c r="F72" s="372"/>
      <c r="G72" s="372"/>
      <c r="H72" s="372"/>
      <c r="I72" s="372"/>
      <c r="J72" s="372"/>
      <c r="K72" s="372"/>
      <c r="L72" s="373"/>
    </row>
    <row r="73" spans="3:12" s="104" customFormat="1" ht="14.25" customHeight="1">
      <c r="C73" s="101" t="s">
        <v>377</v>
      </c>
      <c r="D73" s="102"/>
      <c r="E73" s="102"/>
      <c r="F73" s="102"/>
      <c r="G73" s="102"/>
      <c r="H73" s="102"/>
      <c r="I73" s="102"/>
      <c r="J73" s="102"/>
      <c r="K73" s="102"/>
      <c r="L73" s="103"/>
    </row>
    <row r="74" spans="3:12" s="104" customFormat="1" ht="14.25" customHeight="1">
      <c r="C74" s="105"/>
      <c r="D74" s="17"/>
      <c r="E74" s="24"/>
      <c r="F74" s="24"/>
      <c r="G74" s="24"/>
      <c r="H74" s="24"/>
      <c r="I74" s="24"/>
      <c r="J74" s="17"/>
      <c r="K74" s="17"/>
      <c r="L74" s="106"/>
    </row>
    <row r="75" spans="3:12" s="104" customFormat="1" ht="14.25" customHeight="1" thickBot="1">
      <c r="C75" s="105"/>
      <c r="D75" s="17"/>
      <c r="E75" s="24"/>
      <c r="F75" s="24"/>
      <c r="G75" s="24"/>
      <c r="H75" s="17"/>
      <c r="I75" s="24"/>
      <c r="J75" s="17"/>
      <c r="K75" s="17"/>
      <c r="L75" s="187"/>
    </row>
    <row r="76" spans="3:12" s="104" customFormat="1" ht="14.25" customHeight="1" thickBot="1">
      <c r="C76" s="107"/>
      <c r="E76" s="374" t="s">
        <v>109</v>
      </c>
      <c r="F76" s="375"/>
      <c r="G76" s="376"/>
      <c r="H76" s="108" t="s">
        <v>110</v>
      </c>
      <c r="I76" s="377">
        <f>L10</f>
        <v>187965</v>
      </c>
      <c r="J76" s="378"/>
      <c r="K76" s="379"/>
      <c r="L76" s="106"/>
    </row>
    <row r="77" spans="3:12" s="100" customFormat="1" ht="14.25" customHeight="1" thickBot="1">
      <c r="C77" s="109"/>
      <c r="E77" s="374" t="s">
        <v>378</v>
      </c>
      <c r="F77" s="375"/>
      <c r="G77" s="376"/>
      <c r="H77" s="110" t="s">
        <v>111</v>
      </c>
      <c r="I77" s="111" t="s">
        <v>29</v>
      </c>
      <c r="J77" s="112"/>
      <c r="K77" s="113">
        <f>L37</f>
        <v>1</v>
      </c>
      <c r="L77" s="106"/>
    </row>
    <row r="78" spans="3:12" s="104" customFormat="1" ht="14.25" customHeight="1" thickBot="1">
      <c r="C78" s="107"/>
      <c r="E78" s="374" t="s">
        <v>379</v>
      </c>
      <c r="F78" s="375"/>
      <c r="G78" s="376"/>
      <c r="H78" s="114" t="s">
        <v>112</v>
      </c>
      <c r="I78" s="19" t="s">
        <v>29</v>
      </c>
      <c r="J78" s="115"/>
      <c r="K78" s="116">
        <f>L38</f>
        <v>13.2</v>
      </c>
      <c r="L78" s="106"/>
    </row>
    <row r="79" spans="3:12" s="100" customFormat="1" ht="14.25" customHeight="1" thickBot="1">
      <c r="C79" s="109"/>
      <c r="E79" s="387" t="s">
        <v>113</v>
      </c>
      <c r="F79" s="388"/>
      <c r="G79" s="388"/>
      <c r="H79" s="389"/>
      <c r="I79" s="390">
        <f>((I76*(K78/100))+(I76*(K77/100)))/12</f>
        <v>2224.2525</v>
      </c>
      <c r="J79" s="489"/>
      <c r="K79" s="392"/>
      <c r="L79" s="106"/>
    </row>
    <row r="80" spans="3:12" s="100" customFormat="1" ht="14.25" customHeight="1" thickBot="1">
      <c r="C80" s="117"/>
      <c r="D80" s="18"/>
      <c r="E80" s="18"/>
      <c r="F80" s="18"/>
      <c r="G80" s="18"/>
      <c r="H80" s="18"/>
      <c r="I80" s="18"/>
      <c r="J80" s="118"/>
      <c r="K80" s="118"/>
      <c r="L80" s="119"/>
    </row>
    <row r="81" spans="3:12" ht="14.25" customHeight="1" thickBot="1">
      <c r="C81" s="371" t="s">
        <v>148</v>
      </c>
      <c r="D81" s="372"/>
      <c r="E81" s="372"/>
      <c r="F81" s="372"/>
      <c r="G81" s="372"/>
      <c r="H81" s="372"/>
      <c r="I81" s="372"/>
      <c r="J81" s="372"/>
      <c r="K81" s="372"/>
      <c r="L81" s="373"/>
    </row>
    <row r="82" spans="3:12" ht="14.25" customHeight="1">
      <c r="C82" s="105" t="s">
        <v>116</v>
      </c>
      <c r="D82" s="21"/>
      <c r="E82" s="21"/>
      <c r="F82" s="21"/>
      <c r="G82" s="21"/>
      <c r="H82" s="21"/>
      <c r="I82" s="21"/>
      <c r="J82" s="21"/>
      <c r="K82" s="21"/>
      <c r="L82" s="120"/>
    </row>
    <row r="83" spans="3:12" ht="14.25" customHeight="1" thickBot="1">
      <c r="C83" s="105"/>
      <c r="D83" s="21"/>
      <c r="E83" s="21"/>
      <c r="F83" s="21"/>
      <c r="G83" s="21"/>
      <c r="H83" s="17"/>
      <c r="I83" s="21"/>
      <c r="J83" s="21"/>
      <c r="K83" s="21"/>
      <c r="L83" s="120"/>
    </row>
    <row r="84" spans="3:12" ht="14.25" customHeight="1" thickBot="1">
      <c r="C84" s="109"/>
      <c r="D84" s="21"/>
      <c r="E84" s="19" t="s">
        <v>380</v>
      </c>
      <c r="F84" s="15"/>
      <c r="G84" s="15"/>
      <c r="H84" s="108" t="s">
        <v>117</v>
      </c>
      <c r="I84" s="393">
        <f>L21</f>
        <v>2482.91</v>
      </c>
      <c r="J84" s="421"/>
      <c r="K84" s="395"/>
      <c r="L84" s="120"/>
    </row>
    <row r="85" spans="3:12" ht="14.25" customHeight="1" thickBot="1">
      <c r="C85" s="122"/>
      <c r="D85" s="40"/>
      <c r="E85" s="23" t="s">
        <v>381</v>
      </c>
      <c r="F85" s="24"/>
      <c r="G85" s="24"/>
      <c r="H85" s="110" t="s">
        <v>118</v>
      </c>
      <c r="I85" s="123" t="s">
        <v>29</v>
      </c>
      <c r="J85" s="124"/>
      <c r="K85" s="125">
        <f>L43</f>
        <v>107.47</v>
      </c>
      <c r="L85" s="126"/>
    </row>
    <row r="86" spans="3:12" ht="14.25" customHeight="1" thickBot="1">
      <c r="C86" s="122"/>
      <c r="D86" s="40"/>
      <c r="E86" s="387" t="s">
        <v>107</v>
      </c>
      <c r="F86" s="388"/>
      <c r="G86" s="388"/>
      <c r="H86" s="389"/>
      <c r="I86" s="408">
        <f>I84*((K85/100)+1)</f>
        <v>5151.293377</v>
      </c>
      <c r="J86" s="484"/>
      <c r="K86" s="410"/>
      <c r="L86" s="126"/>
    </row>
    <row r="87" spans="3:12" ht="14.25" customHeight="1" thickBot="1">
      <c r="C87" s="127"/>
      <c r="D87" s="128"/>
      <c r="E87" s="21"/>
      <c r="F87" s="21"/>
      <c r="G87" s="21"/>
      <c r="H87" s="21"/>
      <c r="I87" s="21"/>
      <c r="J87" s="129"/>
      <c r="K87" s="21"/>
      <c r="L87" s="120"/>
    </row>
    <row r="88" spans="3:12" ht="14.25" customHeight="1" thickBot="1">
      <c r="C88" s="371" t="s">
        <v>149</v>
      </c>
      <c r="D88" s="372"/>
      <c r="E88" s="372"/>
      <c r="F88" s="372"/>
      <c r="G88" s="372"/>
      <c r="H88" s="372"/>
      <c r="I88" s="372"/>
      <c r="J88" s="372"/>
      <c r="K88" s="372"/>
      <c r="L88" s="373"/>
    </row>
    <row r="89" spans="3:12" ht="14.25" customHeight="1">
      <c r="C89" s="105" t="s">
        <v>119</v>
      </c>
      <c r="D89" s="21"/>
      <c r="E89" s="21"/>
      <c r="F89" s="21"/>
      <c r="G89" s="21"/>
      <c r="H89" s="21"/>
      <c r="I89" s="21"/>
      <c r="J89" s="21"/>
      <c r="K89" s="21"/>
      <c r="L89" s="120"/>
    </row>
    <row r="90" spans="3:12" ht="14.25" customHeight="1" thickBot="1">
      <c r="C90" s="107"/>
      <c r="D90" s="21"/>
      <c r="E90" s="21"/>
      <c r="F90" s="21"/>
      <c r="G90" s="21"/>
      <c r="H90" s="17"/>
      <c r="I90" s="21"/>
      <c r="J90" s="21"/>
      <c r="K90" s="21"/>
      <c r="L90" s="120"/>
    </row>
    <row r="91" spans="3:12" ht="14.25" customHeight="1" thickBot="1">
      <c r="C91" s="109"/>
      <c r="D91" s="21"/>
      <c r="E91" s="19" t="s">
        <v>382</v>
      </c>
      <c r="F91" s="15"/>
      <c r="G91" s="15"/>
      <c r="H91" s="108" t="s">
        <v>117</v>
      </c>
      <c r="I91" s="464">
        <f>L22</f>
        <v>3165.49</v>
      </c>
      <c r="J91" s="485"/>
      <c r="K91" s="482"/>
      <c r="L91" s="120"/>
    </row>
    <row r="92" spans="3:12" ht="14.25" customHeight="1" thickBot="1">
      <c r="C92" s="109"/>
      <c r="D92" s="21"/>
      <c r="E92" s="20" t="s">
        <v>383</v>
      </c>
      <c r="F92" s="18"/>
      <c r="G92" s="18"/>
      <c r="H92" s="154" t="s">
        <v>120</v>
      </c>
      <c r="I92" s="123" t="s">
        <v>420</v>
      </c>
      <c r="J92" s="133"/>
      <c r="K92" s="132">
        <f>L30</f>
        <v>5</v>
      </c>
      <c r="L92" s="120"/>
    </row>
    <row r="93" spans="3:12" ht="14.25" customHeight="1" thickBot="1">
      <c r="C93" s="122"/>
      <c r="D93" s="40"/>
      <c r="E93" s="20" t="s">
        <v>381</v>
      </c>
      <c r="F93" s="18"/>
      <c r="G93" s="18"/>
      <c r="H93" s="131" t="s">
        <v>118</v>
      </c>
      <c r="I93" s="188" t="s">
        <v>29</v>
      </c>
      <c r="J93" s="189"/>
      <c r="K93" s="190">
        <f>L43</f>
        <v>107.47</v>
      </c>
      <c r="L93" s="126"/>
    </row>
    <row r="94" spans="3:12" ht="14.25" customHeight="1" thickBot="1">
      <c r="C94" s="122"/>
      <c r="D94" s="40"/>
      <c r="E94" s="387" t="s">
        <v>107</v>
      </c>
      <c r="F94" s="388"/>
      <c r="G94" s="388"/>
      <c r="H94" s="389"/>
      <c r="I94" s="405">
        <f>(I91/K92)*((K93/100)+1)</f>
        <v>1313.4884206</v>
      </c>
      <c r="J94" s="486"/>
      <c r="K94" s="407"/>
      <c r="L94" s="126"/>
    </row>
    <row r="95" spans="3:12" ht="14.25" customHeight="1" thickBot="1">
      <c r="C95" s="134"/>
      <c r="D95" s="135"/>
      <c r="E95" s="135"/>
      <c r="F95" s="135"/>
      <c r="G95" s="135"/>
      <c r="H95" s="135"/>
      <c r="I95" s="135"/>
      <c r="J95" s="135"/>
      <c r="K95" s="135"/>
      <c r="L95" s="136"/>
    </row>
    <row r="96" spans="3:12" ht="14.25" customHeight="1" thickBot="1">
      <c r="C96" s="371" t="s">
        <v>152</v>
      </c>
      <c r="D96" s="372"/>
      <c r="E96" s="372"/>
      <c r="F96" s="372"/>
      <c r="G96" s="372"/>
      <c r="H96" s="372"/>
      <c r="I96" s="372"/>
      <c r="J96" s="372"/>
      <c r="K96" s="372"/>
      <c r="L96" s="373"/>
    </row>
    <row r="97" spans="3:12" ht="14.25" customHeight="1">
      <c r="C97" s="105" t="s">
        <v>414</v>
      </c>
      <c r="D97" s="21"/>
      <c r="E97" s="21"/>
      <c r="F97" s="21"/>
      <c r="G97" s="21"/>
      <c r="H97" s="21"/>
      <c r="I97" s="21"/>
      <c r="J97" s="21"/>
      <c r="K97" s="21"/>
      <c r="L97" s="120"/>
    </row>
    <row r="98" spans="3:12" ht="14.25" customHeight="1" thickBot="1">
      <c r="C98" s="107"/>
      <c r="D98" s="21"/>
      <c r="E98" s="21"/>
      <c r="F98" s="21"/>
      <c r="G98" s="21"/>
      <c r="H98" s="21"/>
      <c r="I98" s="21"/>
      <c r="J98" s="21"/>
      <c r="K98" s="21"/>
      <c r="L98" s="120"/>
    </row>
    <row r="99" spans="3:12" ht="14.25" customHeight="1" thickBot="1">
      <c r="C99" s="107"/>
      <c r="D99" s="21"/>
      <c r="E99" s="19" t="s">
        <v>121</v>
      </c>
      <c r="F99" s="15"/>
      <c r="G99" s="15"/>
      <c r="H99" s="108" t="s">
        <v>110</v>
      </c>
      <c r="I99" s="393">
        <f>L10</f>
        <v>187965</v>
      </c>
      <c r="J99" s="421"/>
      <c r="K99" s="395"/>
      <c r="L99" s="191"/>
    </row>
    <row r="100" spans="3:12" ht="14.25" customHeight="1" thickBot="1">
      <c r="C100" s="107"/>
      <c r="D100" s="21"/>
      <c r="E100" s="20" t="s">
        <v>122</v>
      </c>
      <c r="F100" s="18"/>
      <c r="G100" s="18"/>
      <c r="H100" s="131" t="s">
        <v>123</v>
      </c>
      <c r="I100" s="418">
        <f>L11</f>
        <v>720</v>
      </c>
      <c r="J100" s="419"/>
      <c r="K100" s="420"/>
      <c r="L100" s="191"/>
    </row>
    <row r="101" spans="3:12" ht="14.25" customHeight="1" thickBot="1">
      <c r="C101" s="107"/>
      <c r="D101" s="21"/>
      <c r="E101" s="20" t="s">
        <v>124</v>
      </c>
      <c r="F101" s="18"/>
      <c r="G101" s="18"/>
      <c r="H101" s="131" t="s">
        <v>114</v>
      </c>
      <c r="I101" s="393">
        <f>L12</f>
        <v>720</v>
      </c>
      <c r="J101" s="421"/>
      <c r="K101" s="395"/>
      <c r="L101" s="191"/>
    </row>
    <row r="102" spans="3:12" ht="14.25" customHeight="1" thickBot="1">
      <c r="C102" s="107"/>
      <c r="D102" s="21"/>
      <c r="E102" s="20" t="s">
        <v>384</v>
      </c>
      <c r="F102" s="18"/>
      <c r="G102" s="18"/>
      <c r="H102" s="131" t="s">
        <v>126</v>
      </c>
      <c r="I102" s="152" t="s">
        <v>420</v>
      </c>
      <c r="J102" s="121"/>
      <c r="K102" s="192" t="str">
        <f>L23</f>
        <v>5</v>
      </c>
      <c r="L102" s="191"/>
    </row>
    <row r="103" spans="3:12" ht="14.25" customHeight="1" thickBot="1">
      <c r="C103" s="107"/>
      <c r="D103" s="40"/>
      <c r="E103" s="140" t="s">
        <v>385</v>
      </c>
      <c r="F103" s="15"/>
      <c r="G103" s="15"/>
      <c r="H103" s="114" t="s">
        <v>127</v>
      </c>
      <c r="I103" s="123" t="s">
        <v>60</v>
      </c>
      <c r="J103" s="181"/>
      <c r="K103" s="141" t="str">
        <f>L24</f>
        <v>84</v>
      </c>
      <c r="L103" s="193"/>
    </row>
    <row r="104" spans="3:12" ht="14.25" customHeight="1" thickBot="1">
      <c r="C104" s="107"/>
      <c r="D104" s="21"/>
      <c r="E104" s="20" t="s">
        <v>386</v>
      </c>
      <c r="F104" s="18"/>
      <c r="G104" s="18"/>
      <c r="H104" s="131" t="s">
        <v>128</v>
      </c>
      <c r="I104" s="20" t="s">
        <v>29</v>
      </c>
      <c r="J104" s="156"/>
      <c r="K104" s="157">
        <f>L25</f>
        <v>9.89</v>
      </c>
      <c r="L104" s="191"/>
    </row>
    <row r="105" spans="3:12" ht="14.25" customHeight="1" thickBot="1">
      <c r="C105" s="122"/>
      <c r="D105" s="40"/>
      <c r="E105" s="387" t="s">
        <v>107</v>
      </c>
      <c r="F105" s="388"/>
      <c r="G105" s="388"/>
      <c r="H105" s="389"/>
      <c r="I105" s="415">
        <f>(((I99-(K102*I101))-I100)*(K104/100))/K103</f>
        <v>216.220125</v>
      </c>
      <c r="J105" s="416"/>
      <c r="K105" s="417"/>
      <c r="L105" s="194"/>
    </row>
    <row r="106" spans="3:12" ht="14.25" customHeight="1" thickBot="1">
      <c r="C106" s="144"/>
      <c r="D106" s="145"/>
      <c r="E106" s="26"/>
      <c r="F106" s="26"/>
      <c r="G106" s="26"/>
      <c r="H106" s="26"/>
      <c r="I106" s="26"/>
      <c r="J106" s="146"/>
      <c r="K106" s="26"/>
      <c r="L106" s="147"/>
    </row>
    <row r="107" spans="3:12" ht="14.25" customHeight="1" thickBot="1">
      <c r="C107" s="371" t="s">
        <v>387</v>
      </c>
      <c r="D107" s="372"/>
      <c r="E107" s="372"/>
      <c r="F107" s="372"/>
      <c r="G107" s="372"/>
      <c r="H107" s="372"/>
      <c r="I107" s="372"/>
      <c r="J107" s="372"/>
      <c r="K107" s="372"/>
      <c r="L107" s="373"/>
    </row>
    <row r="108" spans="3:12" ht="14.25" customHeight="1">
      <c r="C108" s="105" t="s">
        <v>129</v>
      </c>
      <c r="D108" s="21"/>
      <c r="E108" s="21"/>
      <c r="F108" s="21"/>
      <c r="G108" s="21"/>
      <c r="H108" s="21"/>
      <c r="I108" s="21"/>
      <c r="J108" s="21"/>
      <c r="K108" s="21"/>
      <c r="L108" s="120"/>
    </row>
    <row r="109" spans="3:12" ht="14.25" customHeight="1" thickBot="1">
      <c r="C109" s="105"/>
      <c r="D109" s="21"/>
      <c r="E109" s="21"/>
      <c r="F109" s="21"/>
      <c r="G109" s="21"/>
      <c r="H109" s="17"/>
      <c r="I109" s="21"/>
      <c r="J109" s="21"/>
      <c r="K109" s="21"/>
      <c r="L109" s="120"/>
    </row>
    <row r="110" spans="3:12" ht="14.25" customHeight="1" thickBot="1">
      <c r="C110" s="109"/>
      <c r="D110" s="21"/>
      <c r="E110" s="19" t="s">
        <v>388</v>
      </c>
      <c r="F110" s="15"/>
      <c r="G110" s="15"/>
      <c r="H110" s="108"/>
      <c r="I110" s="393">
        <f>L18</f>
        <v>0</v>
      </c>
      <c r="J110" s="421"/>
      <c r="K110" s="395"/>
      <c r="L110" s="120"/>
    </row>
    <row r="111" spans="3:12" ht="14.25" customHeight="1" thickBot="1">
      <c r="C111" s="109"/>
      <c r="D111" s="21"/>
      <c r="E111" s="20" t="s">
        <v>389</v>
      </c>
      <c r="F111" s="18"/>
      <c r="G111" s="18"/>
      <c r="H111" s="131" t="s">
        <v>130</v>
      </c>
      <c r="I111" s="418">
        <f>L19</f>
        <v>144.46</v>
      </c>
      <c r="J111" s="419"/>
      <c r="K111" s="420"/>
      <c r="L111" s="120"/>
    </row>
    <row r="112" spans="3:12" ht="14.25" customHeight="1" thickBot="1">
      <c r="C112" s="109"/>
      <c r="D112" s="21"/>
      <c r="E112" s="20" t="s">
        <v>390</v>
      </c>
      <c r="F112" s="18"/>
      <c r="G112" s="18"/>
      <c r="H112" s="131"/>
      <c r="I112" s="418">
        <f>L20</f>
        <v>3381.98</v>
      </c>
      <c r="J112" s="419"/>
      <c r="K112" s="420"/>
      <c r="L112" s="120"/>
    </row>
    <row r="113" spans="3:12" ht="14.25" customHeight="1" thickBot="1">
      <c r="C113" s="109" t="s">
        <v>0</v>
      </c>
      <c r="D113" s="21"/>
      <c r="E113" s="387" t="s">
        <v>107</v>
      </c>
      <c r="F113" s="388"/>
      <c r="G113" s="388"/>
      <c r="H113" s="389"/>
      <c r="I113" s="415">
        <f>(I110+I112+I111)/12</f>
        <v>293.87</v>
      </c>
      <c r="J113" s="416"/>
      <c r="K113" s="417"/>
      <c r="L113" s="120"/>
    </row>
    <row r="114" spans="3:12" ht="14.25" customHeight="1" thickBot="1">
      <c r="C114" s="149"/>
      <c r="D114" s="26"/>
      <c r="E114" s="26"/>
      <c r="F114" s="26"/>
      <c r="G114" s="26"/>
      <c r="H114" s="26"/>
      <c r="I114" s="26"/>
      <c r="J114" s="146"/>
      <c r="K114" s="26"/>
      <c r="L114" s="147"/>
    </row>
    <row r="115" spans="3:12" s="100" customFormat="1" ht="14.25" customHeight="1" thickBot="1">
      <c r="C115" s="21"/>
      <c r="D115" s="21"/>
      <c r="E115" s="21"/>
      <c r="F115" s="21"/>
      <c r="G115" s="21"/>
      <c r="H115" s="21"/>
      <c r="I115" s="21"/>
      <c r="J115" s="129"/>
      <c r="K115" s="21"/>
      <c r="L115" s="21"/>
    </row>
    <row r="116" spans="3:12" ht="14.25" customHeight="1" thickBot="1">
      <c r="C116" s="371" t="s">
        <v>391</v>
      </c>
      <c r="D116" s="372"/>
      <c r="E116" s="372"/>
      <c r="F116" s="372"/>
      <c r="G116" s="372"/>
      <c r="H116" s="372"/>
      <c r="I116" s="372"/>
      <c r="J116" s="372"/>
      <c r="K116" s="372"/>
      <c r="L116" s="373"/>
    </row>
    <row r="117" spans="3:12" ht="14.25" customHeight="1">
      <c r="C117" s="105" t="s">
        <v>508</v>
      </c>
      <c r="D117" s="21"/>
      <c r="E117" s="21"/>
      <c r="F117" s="21"/>
      <c r="G117" s="21"/>
      <c r="H117" s="21"/>
      <c r="I117" s="21"/>
      <c r="J117" s="21"/>
      <c r="K117" s="21"/>
      <c r="L117" s="120"/>
    </row>
    <row r="118" spans="3:12" ht="14.25" customHeight="1" thickBot="1">
      <c r="C118" s="107"/>
      <c r="D118" s="21"/>
      <c r="E118" s="21"/>
      <c r="F118" s="21"/>
      <c r="G118" s="21"/>
      <c r="H118" s="21"/>
      <c r="I118" s="21"/>
      <c r="J118" s="21"/>
      <c r="K118" s="21"/>
      <c r="L118" s="120"/>
    </row>
    <row r="119" spans="3:12" ht="14.25" customHeight="1" thickBot="1">
      <c r="C119" s="107"/>
      <c r="D119" s="21"/>
      <c r="E119" s="19" t="s">
        <v>121</v>
      </c>
      <c r="F119" s="15"/>
      <c r="G119" s="15"/>
      <c r="H119" s="108" t="s">
        <v>110</v>
      </c>
      <c r="I119" s="393">
        <f>L10</f>
        <v>187965</v>
      </c>
      <c r="J119" s="421"/>
      <c r="K119" s="395"/>
      <c r="L119" s="120"/>
    </row>
    <row r="120" spans="3:12" ht="14.25" customHeight="1" thickBot="1">
      <c r="C120" s="107"/>
      <c r="D120" s="21"/>
      <c r="E120" s="19" t="s">
        <v>392</v>
      </c>
      <c r="F120" s="15"/>
      <c r="G120" s="15"/>
      <c r="H120" s="108" t="s">
        <v>1</v>
      </c>
      <c r="I120" s="195" t="s">
        <v>29</v>
      </c>
      <c r="J120" s="130"/>
      <c r="K120" s="141">
        <f>L40</f>
        <v>14.59</v>
      </c>
      <c r="L120" s="120"/>
    </row>
    <row r="121" spans="3:12" ht="14.25" customHeight="1" thickBot="1">
      <c r="C121" s="107"/>
      <c r="D121" s="21"/>
      <c r="E121" s="19" t="s">
        <v>393</v>
      </c>
      <c r="F121" s="15"/>
      <c r="G121" s="15"/>
      <c r="H121" s="108" t="s">
        <v>147</v>
      </c>
      <c r="I121" s="473">
        <f>L41</f>
        <v>60</v>
      </c>
      <c r="J121" s="474"/>
      <c r="K121" s="475"/>
      <c r="L121" s="120"/>
    </row>
    <row r="122" spans="3:12" ht="14.25" customHeight="1" thickBot="1">
      <c r="C122" s="107"/>
      <c r="D122" s="21"/>
      <c r="E122" s="19" t="s">
        <v>394</v>
      </c>
      <c r="F122" s="15"/>
      <c r="G122" s="15"/>
      <c r="H122" s="108"/>
      <c r="I122" s="123" t="s">
        <v>29</v>
      </c>
      <c r="J122" s="130"/>
      <c r="K122" s="141">
        <f>L42</f>
        <v>7</v>
      </c>
      <c r="L122" s="120"/>
    </row>
    <row r="123" spans="3:12" ht="14.25" customHeight="1" thickBot="1">
      <c r="C123" s="109"/>
      <c r="D123" s="21"/>
      <c r="E123" s="387" t="s">
        <v>107</v>
      </c>
      <c r="F123" s="388"/>
      <c r="G123" s="388"/>
      <c r="H123" s="389"/>
      <c r="I123" s="415">
        <f>((I119*(K120/100)*((K122/100)+1))+I121)/12</f>
        <v>2450.31500375</v>
      </c>
      <c r="J123" s="416"/>
      <c r="K123" s="417"/>
      <c r="L123" s="120"/>
    </row>
    <row r="124" spans="3:12" ht="14.25" customHeight="1" thickBot="1">
      <c r="C124" s="117"/>
      <c r="D124" s="26"/>
      <c r="E124" s="25"/>
      <c r="F124" s="25"/>
      <c r="G124" s="25"/>
      <c r="H124" s="25"/>
      <c r="I124" s="180"/>
      <c r="J124" s="180"/>
      <c r="K124" s="180"/>
      <c r="L124" s="147"/>
    </row>
    <row r="125" spans="3:12" ht="14.25" customHeight="1">
      <c r="C125" s="100"/>
      <c r="D125" s="21"/>
      <c r="E125" s="14"/>
      <c r="F125" s="14"/>
      <c r="G125" s="14"/>
      <c r="H125" s="14"/>
      <c r="I125" s="196"/>
      <c r="J125" s="196"/>
      <c r="K125" s="196"/>
      <c r="L125" s="21"/>
    </row>
    <row r="126" spans="3:12" ht="14.25" customHeight="1">
      <c r="C126" s="425" t="s">
        <v>2</v>
      </c>
      <c r="D126" s="425"/>
      <c r="E126" s="425"/>
      <c r="F126" s="425"/>
      <c r="G126" s="425"/>
      <c r="H126" s="425"/>
      <c r="I126" s="425"/>
      <c r="J126" s="425"/>
      <c r="K126" s="425"/>
      <c r="L126" s="425"/>
    </row>
    <row r="127" spans="3:12" ht="14.25" customHeight="1" thickBot="1">
      <c r="C127" s="42"/>
      <c r="D127" s="42"/>
      <c r="E127" s="42"/>
      <c r="F127" s="42"/>
      <c r="G127" s="42"/>
      <c r="H127" s="42"/>
      <c r="I127" s="42"/>
      <c r="J127" s="42"/>
      <c r="K127" s="42"/>
      <c r="L127" s="42"/>
    </row>
    <row r="128" spans="3:12" s="100" customFormat="1" ht="14.25" customHeight="1" thickBot="1">
      <c r="C128" s="371" t="s">
        <v>3</v>
      </c>
      <c r="D128" s="372"/>
      <c r="E128" s="372"/>
      <c r="F128" s="372"/>
      <c r="G128" s="372"/>
      <c r="H128" s="372"/>
      <c r="I128" s="372"/>
      <c r="J128" s="372"/>
      <c r="K128" s="372"/>
      <c r="L128" s="373"/>
    </row>
    <row r="129" spans="3:12" s="104" customFormat="1" ht="14.25" customHeight="1">
      <c r="C129" s="105" t="s">
        <v>395</v>
      </c>
      <c r="D129" s="17"/>
      <c r="E129" s="24"/>
      <c r="F129" s="24"/>
      <c r="G129" s="24"/>
      <c r="H129" s="24"/>
      <c r="I129" s="24"/>
      <c r="J129" s="17"/>
      <c r="K129" s="17"/>
      <c r="L129" s="106"/>
    </row>
    <row r="130" spans="3:12" s="104" customFormat="1" ht="14.25" customHeight="1" thickBot="1">
      <c r="C130" s="107"/>
      <c r="D130" s="17"/>
      <c r="E130" s="24"/>
      <c r="F130" s="24"/>
      <c r="G130" s="24"/>
      <c r="H130" s="24"/>
      <c r="I130" s="24"/>
      <c r="J130" s="17"/>
      <c r="K130" s="17"/>
      <c r="L130" s="137"/>
    </row>
    <row r="131" spans="3:12" s="104" customFormat="1" ht="14.25" customHeight="1" thickBot="1">
      <c r="C131" s="107"/>
      <c r="E131" s="19" t="s">
        <v>121</v>
      </c>
      <c r="F131" s="15"/>
      <c r="G131" s="15"/>
      <c r="H131" s="108" t="s">
        <v>110</v>
      </c>
      <c r="I131" s="393">
        <f>L10</f>
        <v>187965</v>
      </c>
      <c r="J131" s="421"/>
      <c r="K131" s="395"/>
      <c r="L131" s="137"/>
    </row>
    <row r="132" spans="3:12" s="104" customFormat="1" ht="14.25" customHeight="1" thickBot="1">
      <c r="C132" s="107"/>
      <c r="E132" s="20" t="s">
        <v>122</v>
      </c>
      <c r="F132" s="18"/>
      <c r="G132" s="18"/>
      <c r="H132" s="131" t="s">
        <v>123</v>
      </c>
      <c r="I132" s="393">
        <f>L11</f>
        <v>720</v>
      </c>
      <c r="J132" s="421"/>
      <c r="K132" s="395"/>
      <c r="L132" s="137"/>
    </row>
    <row r="133" spans="3:12" s="104" customFormat="1" ht="14.25" customHeight="1" thickBot="1">
      <c r="C133" s="107"/>
      <c r="E133" s="20" t="s">
        <v>4</v>
      </c>
      <c r="F133" s="18"/>
      <c r="G133" s="18"/>
      <c r="H133" s="131" t="s">
        <v>114</v>
      </c>
      <c r="I133" s="418">
        <f>L12</f>
        <v>720</v>
      </c>
      <c r="J133" s="419"/>
      <c r="K133" s="420"/>
      <c r="L133" s="137"/>
    </row>
    <row r="134" spans="3:12" s="104" customFormat="1" ht="14.25" customHeight="1" thickBot="1">
      <c r="C134" s="107"/>
      <c r="E134" s="20" t="s">
        <v>396</v>
      </c>
      <c r="F134" s="18"/>
      <c r="G134" s="18"/>
      <c r="H134" s="131" t="s">
        <v>5</v>
      </c>
      <c r="I134" s="19" t="s">
        <v>420</v>
      </c>
      <c r="J134" s="130"/>
      <c r="K134" s="139" t="str">
        <f>L23</f>
        <v>5</v>
      </c>
      <c r="L134" s="137"/>
    </row>
    <row r="135" spans="3:12" s="100" customFormat="1" ht="14.25" customHeight="1" thickBot="1">
      <c r="C135" s="109"/>
      <c r="E135" s="19" t="s">
        <v>397</v>
      </c>
      <c r="F135" s="15"/>
      <c r="G135" s="15"/>
      <c r="H135" s="131" t="s">
        <v>6</v>
      </c>
      <c r="I135" s="422">
        <f>L29</f>
        <v>1500</v>
      </c>
      <c r="J135" s="483"/>
      <c r="K135" s="424"/>
      <c r="L135" s="151"/>
    </row>
    <row r="136" spans="3:12" s="104" customFormat="1" ht="14.25" customHeight="1" thickBot="1">
      <c r="C136" s="107"/>
      <c r="E136" s="19" t="s">
        <v>415</v>
      </c>
      <c r="F136" s="15"/>
      <c r="G136" s="15"/>
      <c r="H136" s="114" t="s">
        <v>7</v>
      </c>
      <c r="I136" s="140" t="s">
        <v>29</v>
      </c>
      <c r="J136" s="130"/>
      <c r="K136" s="199">
        <f>L39</f>
        <v>1</v>
      </c>
      <c r="L136" s="137"/>
    </row>
    <row r="137" spans="3:12" s="100" customFormat="1" ht="14.25" customHeight="1" thickBot="1">
      <c r="C137" s="109"/>
      <c r="E137" s="387" t="s">
        <v>107</v>
      </c>
      <c r="F137" s="388"/>
      <c r="G137" s="388"/>
      <c r="H137" s="389"/>
      <c r="I137" s="426">
        <f>((I131-(K134*I133)-I132)*(K136/100))/I135</f>
        <v>1.2243</v>
      </c>
      <c r="J137" s="435"/>
      <c r="K137" s="428"/>
      <c r="L137" s="142"/>
    </row>
    <row r="138" spans="3:12" ht="14.25" customHeight="1" thickBot="1">
      <c r="C138" s="149"/>
      <c r="D138" s="26"/>
      <c r="E138" s="26"/>
      <c r="F138" s="26"/>
      <c r="G138" s="26"/>
      <c r="H138" s="26"/>
      <c r="I138" s="26"/>
      <c r="J138" s="26"/>
      <c r="K138" s="26"/>
      <c r="L138" s="166"/>
    </row>
    <row r="139" spans="3:12" s="100" customFormat="1" ht="14.25" customHeight="1" thickBot="1">
      <c r="C139" s="371" t="s">
        <v>105</v>
      </c>
      <c r="D139" s="372"/>
      <c r="E139" s="372"/>
      <c r="F139" s="372"/>
      <c r="G139" s="372"/>
      <c r="H139" s="372"/>
      <c r="I139" s="372"/>
      <c r="J139" s="372"/>
      <c r="K139" s="372"/>
      <c r="L139" s="373"/>
    </row>
    <row r="140" spans="3:12" s="104" customFormat="1" ht="14.25" customHeight="1">
      <c r="C140" s="105" t="s">
        <v>8</v>
      </c>
      <c r="D140" s="17"/>
      <c r="E140" s="24"/>
      <c r="F140" s="24"/>
      <c r="G140" s="24"/>
      <c r="H140" s="24"/>
      <c r="I140" s="24"/>
      <c r="J140" s="17"/>
      <c r="K140" s="17"/>
      <c r="L140" s="106"/>
    </row>
    <row r="141" spans="3:12" s="104" customFormat="1" ht="14.25" customHeight="1" thickBot="1">
      <c r="C141" s="105"/>
      <c r="D141" s="17"/>
      <c r="E141" s="24"/>
      <c r="F141" s="24"/>
      <c r="G141" s="24"/>
      <c r="H141" s="17"/>
      <c r="I141" s="24"/>
      <c r="J141" s="17"/>
      <c r="K141" s="17"/>
      <c r="L141" s="106"/>
    </row>
    <row r="142" spans="3:12" s="104" customFormat="1" ht="14.25" customHeight="1" thickBot="1">
      <c r="C142" s="107"/>
      <c r="E142" s="19" t="s">
        <v>399</v>
      </c>
      <c r="F142" s="15"/>
      <c r="G142" s="15"/>
      <c r="H142" s="108" t="s">
        <v>9</v>
      </c>
      <c r="I142" s="429">
        <f>L14</f>
        <v>5.83</v>
      </c>
      <c r="J142" s="430"/>
      <c r="K142" s="431"/>
      <c r="L142" s="106"/>
    </row>
    <row r="143" spans="3:12" s="104" customFormat="1" ht="14.25" customHeight="1" thickBot="1">
      <c r="C143" s="107"/>
      <c r="E143" s="20" t="s">
        <v>400</v>
      </c>
      <c r="F143" s="18"/>
      <c r="G143" s="18"/>
      <c r="H143" s="131" t="s">
        <v>10</v>
      </c>
      <c r="I143" s="19" t="s">
        <v>30</v>
      </c>
      <c r="J143" s="130"/>
      <c r="K143" s="141">
        <f>L31</f>
        <v>6.5</v>
      </c>
      <c r="L143" s="106"/>
    </row>
    <row r="144" spans="3:12" s="104" customFormat="1" ht="14.25" customHeight="1" thickBot="1">
      <c r="C144" s="107"/>
      <c r="E144" s="387" t="s">
        <v>107</v>
      </c>
      <c r="F144" s="388"/>
      <c r="G144" s="388"/>
      <c r="H144" s="389"/>
      <c r="I144" s="426">
        <f>I142/K143</f>
        <v>0.8969230769230769</v>
      </c>
      <c r="J144" s="435"/>
      <c r="K144" s="428"/>
      <c r="L144" s="106"/>
    </row>
    <row r="145" spans="3:12" ht="14.25" customHeight="1" thickBot="1">
      <c r="C145" s="149"/>
      <c r="D145" s="145"/>
      <c r="E145" s="26"/>
      <c r="F145" s="26"/>
      <c r="G145" s="26"/>
      <c r="H145" s="26"/>
      <c r="I145" s="26"/>
      <c r="J145" s="146"/>
      <c r="K145" s="26"/>
      <c r="L145" s="147"/>
    </row>
    <row r="146" spans="3:12" s="100" customFormat="1" ht="14.25" customHeight="1" thickBot="1">
      <c r="C146" s="371" t="s">
        <v>106</v>
      </c>
      <c r="D146" s="372"/>
      <c r="E146" s="372"/>
      <c r="F146" s="372"/>
      <c r="G146" s="372"/>
      <c r="H146" s="372"/>
      <c r="I146" s="372"/>
      <c r="J146" s="372"/>
      <c r="K146" s="372"/>
      <c r="L146" s="373"/>
    </row>
    <row r="147" spans="3:12" s="104" customFormat="1" ht="14.25" customHeight="1">
      <c r="C147" s="105" t="s">
        <v>418</v>
      </c>
      <c r="D147" s="17"/>
      <c r="E147" s="24"/>
      <c r="F147" s="24"/>
      <c r="G147" s="24"/>
      <c r="H147" s="24"/>
      <c r="I147" s="24"/>
      <c r="J147" s="17"/>
      <c r="K147" s="17"/>
      <c r="L147" s="106"/>
    </row>
    <row r="148" spans="3:12" s="104" customFormat="1" ht="14.25" customHeight="1" thickBot="1">
      <c r="C148" s="107"/>
      <c r="D148" s="17"/>
      <c r="E148" s="24"/>
      <c r="F148" s="24"/>
      <c r="G148" s="24"/>
      <c r="H148" s="24"/>
      <c r="I148" s="24"/>
      <c r="J148" s="17"/>
      <c r="K148" s="17"/>
      <c r="L148" s="106"/>
    </row>
    <row r="149" spans="3:12" s="104" customFormat="1" ht="14.25" customHeight="1" thickBot="1">
      <c r="C149" s="107"/>
      <c r="E149" s="19" t="s">
        <v>401</v>
      </c>
      <c r="F149" s="15"/>
      <c r="G149" s="15"/>
      <c r="H149" s="108" t="s">
        <v>11</v>
      </c>
      <c r="I149" s="393">
        <f>L15</f>
        <v>26.08</v>
      </c>
      <c r="J149" s="421"/>
      <c r="K149" s="395"/>
      <c r="L149" s="137"/>
    </row>
    <row r="150" spans="3:12" s="104" customFormat="1" ht="14.25" customHeight="1" thickBot="1">
      <c r="C150" s="107"/>
      <c r="E150" s="20" t="s">
        <v>402</v>
      </c>
      <c r="F150" s="18"/>
      <c r="G150" s="18"/>
      <c r="H150" s="131" t="s">
        <v>12</v>
      </c>
      <c r="I150" s="418">
        <f>L16</f>
        <v>35.12</v>
      </c>
      <c r="J150" s="419"/>
      <c r="K150" s="420"/>
      <c r="L150" s="137"/>
    </row>
    <row r="151" spans="3:12" s="104" customFormat="1" ht="14.25" customHeight="1" thickBot="1">
      <c r="C151" s="107"/>
      <c r="E151" s="20" t="s">
        <v>403</v>
      </c>
      <c r="F151" s="18"/>
      <c r="G151" s="18"/>
      <c r="H151" s="131" t="s">
        <v>13</v>
      </c>
      <c r="I151" s="19" t="s">
        <v>14</v>
      </c>
      <c r="J151" s="130"/>
      <c r="K151" s="141">
        <f>L32</f>
        <v>9</v>
      </c>
      <c r="L151" s="137"/>
    </row>
    <row r="152" spans="3:12" s="104" customFormat="1" ht="14.25" customHeight="1" thickBot="1">
      <c r="C152" s="107"/>
      <c r="E152" s="20" t="s">
        <v>404</v>
      </c>
      <c r="F152" s="18"/>
      <c r="G152" s="18"/>
      <c r="H152" s="131" t="s">
        <v>15</v>
      </c>
      <c r="I152" s="19" t="s">
        <v>14</v>
      </c>
      <c r="J152" s="130"/>
      <c r="K152" s="141">
        <f>L33</f>
        <v>2.2</v>
      </c>
      <c r="L152" s="137"/>
    </row>
    <row r="153" spans="3:12" s="104" customFormat="1" ht="14.25" customHeight="1" thickBot="1">
      <c r="C153" s="107"/>
      <c r="E153" s="20" t="s">
        <v>405</v>
      </c>
      <c r="F153" s="18"/>
      <c r="G153" s="18"/>
      <c r="H153" s="131" t="s">
        <v>16</v>
      </c>
      <c r="I153" s="152" t="s">
        <v>17</v>
      </c>
      <c r="J153" s="121"/>
      <c r="K153" s="153">
        <f>L34</f>
        <v>3000</v>
      </c>
      <c r="L153" s="137"/>
    </row>
    <row r="154" spans="3:12" s="104" customFormat="1" ht="14.25" customHeight="1" thickBot="1">
      <c r="C154" s="107"/>
      <c r="E154" s="20" t="s">
        <v>406</v>
      </c>
      <c r="F154" s="18"/>
      <c r="G154" s="18"/>
      <c r="H154" s="154" t="s">
        <v>18</v>
      </c>
      <c r="I154" s="140" t="s">
        <v>17</v>
      </c>
      <c r="J154" s="130"/>
      <c r="K154" s="155">
        <f>L35</f>
        <v>120000</v>
      </c>
      <c r="L154" s="137"/>
    </row>
    <row r="155" spans="3:12" s="104" customFormat="1" ht="14.25" customHeight="1" thickBot="1">
      <c r="C155" s="107"/>
      <c r="E155" s="20" t="s">
        <v>407</v>
      </c>
      <c r="F155" s="18"/>
      <c r="G155" s="18"/>
      <c r="H155" s="131" t="s">
        <v>19</v>
      </c>
      <c r="I155" s="20" t="s">
        <v>14</v>
      </c>
      <c r="J155" s="156"/>
      <c r="K155" s="157">
        <f>L36</f>
        <v>2</v>
      </c>
      <c r="L155" s="137"/>
    </row>
    <row r="156" spans="3:12" s="104" customFormat="1" ht="14.25" customHeight="1" thickBot="1">
      <c r="C156" s="107"/>
      <c r="E156" s="387" t="s">
        <v>107</v>
      </c>
      <c r="F156" s="388"/>
      <c r="G156" s="388"/>
      <c r="H156" s="389"/>
      <c r="I156" s="426">
        <f>((I149*(K151+K155))/K153)+((I150*K152)/K154)</f>
        <v>0.09627053333333334</v>
      </c>
      <c r="J156" s="435"/>
      <c r="K156" s="428"/>
      <c r="L156" s="158"/>
    </row>
    <row r="157" spans="3:12" ht="14.25" customHeight="1" thickBot="1">
      <c r="C157" s="117"/>
      <c r="D157" s="26"/>
      <c r="E157" s="26"/>
      <c r="F157" s="26"/>
      <c r="G157" s="26"/>
      <c r="H157" s="26"/>
      <c r="I157" s="26"/>
      <c r="J157" s="26"/>
      <c r="K157" s="145"/>
      <c r="L157" s="166"/>
    </row>
    <row r="158" spans="3:12" s="100" customFormat="1" ht="14.25" customHeight="1" thickBot="1">
      <c r="C158" s="371" t="s">
        <v>20</v>
      </c>
      <c r="D158" s="372"/>
      <c r="E158" s="372"/>
      <c r="F158" s="372"/>
      <c r="G158" s="372"/>
      <c r="H158" s="372"/>
      <c r="I158" s="372"/>
      <c r="J158" s="372"/>
      <c r="K158" s="372"/>
      <c r="L158" s="373"/>
    </row>
    <row r="159" spans="3:12" s="104" customFormat="1" ht="14.25" customHeight="1">
      <c r="C159" s="105" t="s">
        <v>21</v>
      </c>
      <c r="D159" s="17"/>
      <c r="E159" s="24"/>
      <c r="F159" s="24"/>
      <c r="G159" s="24"/>
      <c r="H159" s="24"/>
      <c r="I159" s="24"/>
      <c r="J159" s="17"/>
      <c r="K159" s="17"/>
      <c r="L159" s="106"/>
    </row>
    <row r="160" spans="3:12" s="104" customFormat="1" ht="14.25" customHeight="1" thickBot="1">
      <c r="C160" s="105"/>
      <c r="D160" s="17"/>
      <c r="E160" s="24"/>
      <c r="F160" s="24"/>
      <c r="G160" s="24"/>
      <c r="H160" s="17"/>
      <c r="I160" s="24"/>
      <c r="J160" s="17"/>
      <c r="K160" s="17"/>
      <c r="L160" s="106"/>
    </row>
    <row r="161" spans="3:12" s="104" customFormat="1" ht="14.25" customHeight="1" thickBot="1">
      <c r="C161" s="107"/>
      <c r="E161" s="19" t="s">
        <v>408</v>
      </c>
      <c r="F161" s="15"/>
      <c r="G161" s="15"/>
      <c r="H161" s="108" t="s">
        <v>22</v>
      </c>
      <c r="I161" s="393">
        <f>L17</f>
        <v>95</v>
      </c>
      <c r="J161" s="421"/>
      <c r="K161" s="395"/>
      <c r="L161" s="106"/>
    </row>
    <row r="162" spans="3:12" s="104" customFormat="1" ht="14.25" customHeight="1" thickBot="1">
      <c r="C162" s="107"/>
      <c r="E162" s="20" t="s">
        <v>409</v>
      </c>
      <c r="F162" s="18"/>
      <c r="G162" s="18"/>
      <c r="H162" s="131" t="s">
        <v>23</v>
      </c>
      <c r="I162" s="19" t="s">
        <v>161</v>
      </c>
      <c r="J162" s="130"/>
      <c r="K162" s="155">
        <f>L26</f>
        <v>1500</v>
      </c>
      <c r="L162" s="106"/>
    </row>
    <row r="163" spans="3:12" s="104" customFormat="1" ht="14.25" customHeight="1" thickBot="1">
      <c r="C163" s="107"/>
      <c r="E163" s="387" t="s">
        <v>107</v>
      </c>
      <c r="F163" s="388"/>
      <c r="G163" s="388"/>
      <c r="H163" s="389"/>
      <c r="I163" s="432">
        <f>I161/K162</f>
        <v>0.06333333333333334</v>
      </c>
      <c r="J163" s="433"/>
      <c r="K163" s="434"/>
      <c r="L163" s="106"/>
    </row>
    <row r="164" spans="3:12" ht="14.25" customHeight="1" thickBot="1">
      <c r="C164" s="160"/>
      <c r="D164" s="161"/>
      <c r="E164" s="161"/>
      <c r="F164" s="161"/>
      <c r="G164" s="161"/>
      <c r="H164" s="161"/>
      <c r="I164" s="161"/>
      <c r="J164" s="161"/>
      <c r="K164" s="161"/>
      <c r="L164" s="162"/>
    </row>
    <row r="165" spans="3:12" s="100" customFormat="1" ht="14.25" customHeight="1" thickBot="1">
      <c r="C165" s="163"/>
      <c r="D165" s="40"/>
      <c r="E165" s="40"/>
      <c r="F165" s="40"/>
      <c r="G165" s="40"/>
      <c r="H165" s="40"/>
      <c r="I165" s="40"/>
      <c r="J165" s="40"/>
      <c r="K165" s="40"/>
      <c r="L165" s="40"/>
    </row>
    <row r="166" spans="3:12" s="100" customFormat="1" ht="14.25" customHeight="1" thickBot="1">
      <c r="C166" s="371" t="s">
        <v>24</v>
      </c>
      <c r="D166" s="372"/>
      <c r="E166" s="372"/>
      <c r="F166" s="372"/>
      <c r="G166" s="372"/>
      <c r="H166" s="372"/>
      <c r="I166" s="372"/>
      <c r="J166" s="372"/>
      <c r="K166" s="372"/>
      <c r="L166" s="373"/>
    </row>
    <row r="167" spans="3:12" s="104" customFormat="1" ht="14.25" customHeight="1">
      <c r="C167" s="105" t="s">
        <v>410</v>
      </c>
      <c r="D167" s="17"/>
      <c r="E167" s="24"/>
      <c r="F167" s="24"/>
      <c r="G167" s="24"/>
      <c r="H167" s="24"/>
      <c r="I167" s="24"/>
      <c r="J167" s="17"/>
      <c r="K167" s="17"/>
      <c r="L167" s="106"/>
    </row>
    <row r="168" spans="3:12" s="104" customFormat="1" ht="14.25" customHeight="1" thickBot="1">
      <c r="C168" s="107"/>
      <c r="D168" s="17"/>
      <c r="E168" s="24"/>
      <c r="F168" s="24"/>
      <c r="G168" s="24"/>
      <c r="H168" s="24"/>
      <c r="I168" s="24"/>
      <c r="J168" s="17"/>
      <c r="K168" s="17"/>
      <c r="L168" s="106"/>
    </row>
    <row r="169" spans="3:12" s="104" customFormat="1" ht="14.25" customHeight="1" thickBot="1">
      <c r="C169" s="107"/>
      <c r="E169" s="19" t="s">
        <v>124</v>
      </c>
      <c r="F169" s="15"/>
      <c r="G169" s="15"/>
      <c r="H169" s="108" t="s">
        <v>114</v>
      </c>
      <c r="I169" s="393">
        <f>L12</f>
        <v>720</v>
      </c>
      <c r="J169" s="421"/>
      <c r="K169" s="395"/>
      <c r="L169" s="137"/>
    </row>
    <row r="170" spans="3:12" s="104" customFormat="1" ht="14.25" customHeight="1" thickBot="1">
      <c r="C170" s="107"/>
      <c r="E170" s="20" t="s">
        <v>509</v>
      </c>
      <c r="F170" s="18"/>
      <c r="G170" s="18"/>
      <c r="H170" s="131" t="s">
        <v>25</v>
      </c>
      <c r="I170" s="418">
        <f>L13</f>
        <v>0</v>
      </c>
      <c r="J170" s="419"/>
      <c r="K170" s="420"/>
      <c r="L170" s="137"/>
    </row>
    <row r="171" spans="3:12" s="104" customFormat="1" ht="14.25" customHeight="1" thickBot="1">
      <c r="C171" s="107"/>
      <c r="E171" s="20" t="s">
        <v>396</v>
      </c>
      <c r="F171" s="18"/>
      <c r="G171" s="18"/>
      <c r="H171" s="131" t="s">
        <v>5</v>
      </c>
      <c r="I171" s="19" t="s">
        <v>426</v>
      </c>
      <c r="J171" s="130"/>
      <c r="K171" s="139" t="str">
        <f>L23</f>
        <v>5</v>
      </c>
      <c r="L171" s="137"/>
    </row>
    <row r="172" spans="3:12" s="104" customFormat="1" ht="14.25" customHeight="1" thickBot="1">
      <c r="C172" s="107"/>
      <c r="E172" s="20" t="s">
        <v>416</v>
      </c>
      <c r="F172" s="18"/>
      <c r="G172" s="18"/>
      <c r="H172" s="131" t="s">
        <v>26</v>
      </c>
      <c r="I172" s="152" t="s">
        <v>29</v>
      </c>
      <c r="J172" s="121"/>
      <c r="K172" s="197">
        <f>L27</f>
        <v>20</v>
      </c>
      <c r="L172" s="137"/>
    </row>
    <row r="173" spans="3:12" s="104" customFormat="1" ht="14.25" customHeight="1" thickBot="1">
      <c r="C173" s="107"/>
      <c r="E173" s="20" t="s">
        <v>510</v>
      </c>
      <c r="F173" s="18"/>
      <c r="G173" s="18"/>
      <c r="H173" s="154" t="s">
        <v>27</v>
      </c>
      <c r="I173" s="140" t="s">
        <v>161</v>
      </c>
      <c r="J173" s="164"/>
      <c r="K173" s="155">
        <f>L28</f>
        <v>80000</v>
      </c>
      <c r="L173" s="137"/>
    </row>
    <row r="174" spans="3:12" s="104" customFormat="1" ht="14.25" customHeight="1" thickBot="1">
      <c r="C174" s="107"/>
      <c r="E174" s="387" t="s">
        <v>107</v>
      </c>
      <c r="F174" s="388"/>
      <c r="G174" s="388"/>
      <c r="H174" s="389"/>
      <c r="I174" s="426">
        <f>(((I169*K171)*((K172/100)+1))+(I170*K171))/K173</f>
        <v>0.054</v>
      </c>
      <c r="J174" s="435"/>
      <c r="K174" s="428"/>
      <c r="L174" s="203"/>
    </row>
    <row r="175" spans="3:12" ht="14.25" customHeight="1" thickBot="1">
      <c r="C175" s="201"/>
      <c r="D175" s="67"/>
      <c r="E175" s="67"/>
      <c r="F175" s="67"/>
      <c r="G175" s="67"/>
      <c r="H175" s="67"/>
      <c r="I175" s="67"/>
      <c r="J175" s="67"/>
      <c r="K175" s="67"/>
      <c r="L175" s="166"/>
    </row>
    <row r="176" spans="3:12" ht="14.25" customHeight="1">
      <c r="C176" s="21"/>
      <c r="D176" s="11"/>
      <c r="E176" s="11"/>
      <c r="F176" s="62"/>
      <c r="G176" s="62"/>
      <c r="H176" s="59"/>
      <c r="I176" s="59"/>
      <c r="J176" s="59"/>
      <c r="K176" s="11"/>
      <c r="L176" s="11"/>
    </row>
    <row r="177" spans="2:12" ht="14.25" customHeight="1">
      <c r="B177" s="30"/>
      <c r="C177" s="30"/>
      <c r="D177" s="30"/>
      <c r="E177" s="30"/>
      <c r="F177" s="30"/>
      <c r="G177" s="30"/>
      <c r="H177" s="30"/>
      <c r="I177" s="11"/>
      <c r="J177" s="167"/>
      <c r="K177" s="11"/>
      <c r="L177" s="11"/>
    </row>
    <row r="178" spans="1:12" ht="14.25" customHeight="1">
      <c r="A178" s="438" t="s">
        <v>370</v>
      </c>
      <c r="B178" s="438"/>
      <c r="C178" s="438"/>
      <c r="D178" s="438"/>
      <c r="E178" s="438"/>
      <c r="F178" s="438"/>
      <c r="G178" s="438"/>
      <c r="H178" s="438"/>
      <c r="I178" s="438"/>
      <c r="J178" s="438"/>
      <c r="K178" s="438"/>
      <c r="L178" s="438"/>
    </row>
    <row r="179" spans="3:12" ht="14.25" customHeight="1">
      <c r="C179" s="100"/>
      <c r="D179" s="168"/>
      <c r="L179" s="168"/>
    </row>
    <row r="180" spans="1:12" ht="14.25" customHeight="1">
      <c r="A180" s="439" t="s">
        <v>459</v>
      </c>
      <c r="B180" s="439"/>
      <c r="C180" s="439"/>
      <c r="D180" s="439"/>
      <c r="E180" s="439"/>
      <c r="F180" s="439"/>
      <c r="G180" s="439"/>
      <c r="H180" s="439"/>
      <c r="I180" s="439"/>
      <c r="J180" s="439"/>
      <c r="K180" s="439"/>
      <c r="L180" s="439"/>
    </row>
    <row r="181" spans="1:12" ht="14.25" customHeight="1">
      <c r="A181" s="439"/>
      <c r="B181" s="439"/>
      <c r="C181" s="439"/>
      <c r="D181" s="439"/>
      <c r="E181" s="439"/>
      <c r="F181" s="439"/>
      <c r="G181" s="439"/>
      <c r="H181" s="439"/>
      <c r="I181" s="439"/>
      <c r="J181" s="439"/>
      <c r="K181" s="439"/>
      <c r="L181" s="439"/>
    </row>
    <row r="182" spans="1:12" s="104" customFormat="1" ht="14.25" customHeight="1">
      <c r="A182" s="439"/>
      <c r="B182" s="439"/>
      <c r="C182" s="439"/>
      <c r="D182" s="439"/>
      <c r="E182" s="439"/>
      <c r="F182" s="439"/>
      <c r="G182" s="439"/>
      <c r="H182" s="439"/>
      <c r="I182" s="439"/>
      <c r="J182" s="439"/>
      <c r="K182" s="439"/>
      <c r="L182" s="439"/>
    </row>
    <row r="183" spans="1:12" s="104" customFormat="1" ht="14.25" customHeight="1">
      <c r="A183" s="169"/>
      <c r="B183" s="169"/>
      <c r="C183" s="169"/>
      <c r="D183" s="169"/>
      <c r="E183" s="169"/>
      <c r="F183" s="169"/>
      <c r="G183" s="169"/>
      <c r="H183" s="169"/>
      <c r="I183" s="169"/>
      <c r="J183" s="169"/>
      <c r="K183" s="169"/>
      <c r="L183" s="169"/>
    </row>
    <row r="184" spans="1:12" s="104" customFormat="1" ht="14.25" customHeight="1">
      <c r="A184" s="436" t="s">
        <v>372</v>
      </c>
      <c r="B184" s="436"/>
      <c r="C184" s="436"/>
      <c r="D184" s="436"/>
      <c r="E184" s="436"/>
      <c r="F184" s="436"/>
      <c r="G184" s="436"/>
      <c r="H184" s="436"/>
      <c r="I184" s="436"/>
      <c r="J184" s="436"/>
      <c r="K184" s="436"/>
      <c r="L184" s="436"/>
    </row>
    <row r="185" spans="1:12" s="104" customFormat="1" ht="14.25" customHeight="1">
      <c r="A185" s="436"/>
      <c r="B185" s="436"/>
      <c r="C185" s="436"/>
      <c r="D185" s="436"/>
      <c r="E185" s="436"/>
      <c r="F185" s="436"/>
      <c r="G185" s="436"/>
      <c r="H185" s="436"/>
      <c r="I185" s="436"/>
      <c r="J185" s="436"/>
      <c r="K185" s="436"/>
      <c r="L185" s="436"/>
    </row>
    <row r="186" spans="1:12" s="104" customFormat="1" ht="14.25" customHeight="1">
      <c r="A186" s="170"/>
      <c r="B186" s="170"/>
      <c r="C186" s="171"/>
      <c r="D186" s="170"/>
      <c r="E186" s="170"/>
      <c r="F186" s="170"/>
      <c r="G186" s="170"/>
      <c r="H186" s="170"/>
      <c r="I186" s="170"/>
      <c r="J186" s="170"/>
      <c r="K186" s="170"/>
      <c r="L186" s="172"/>
    </row>
    <row r="187" spans="1:12" s="104" customFormat="1" ht="14.25" customHeight="1">
      <c r="A187" s="436" t="s">
        <v>460</v>
      </c>
      <c r="B187" s="436"/>
      <c r="C187" s="436"/>
      <c r="D187" s="436"/>
      <c r="E187" s="436"/>
      <c r="F187" s="436"/>
      <c r="G187" s="436"/>
      <c r="H187" s="436"/>
      <c r="I187" s="436"/>
      <c r="J187" s="436"/>
      <c r="K187" s="436"/>
      <c r="L187" s="436"/>
    </row>
    <row r="188" spans="1:12" s="104" customFormat="1" ht="14.25" customHeight="1">
      <c r="A188" s="436"/>
      <c r="B188" s="436"/>
      <c r="C188" s="436"/>
      <c r="D188" s="436"/>
      <c r="E188" s="436"/>
      <c r="F188" s="436"/>
      <c r="G188" s="436"/>
      <c r="H188" s="436"/>
      <c r="I188" s="436"/>
      <c r="J188" s="436"/>
      <c r="K188" s="436"/>
      <c r="L188" s="436"/>
    </row>
    <row r="189" spans="1:12" s="104" customFormat="1" ht="14.25" customHeight="1">
      <c r="A189" s="436"/>
      <c r="B189" s="436"/>
      <c r="C189" s="436"/>
      <c r="D189" s="436"/>
      <c r="E189" s="436"/>
      <c r="F189" s="436"/>
      <c r="G189" s="436"/>
      <c r="H189" s="436"/>
      <c r="I189" s="436"/>
      <c r="J189" s="436"/>
      <c r="K189" s="436"/>
      <c r="L189" s="436"/>
    </row>
    <row r="190" spans="1:12" s="104" customFormat="1" ht="14.25" customHeight="1">
      <c r="A190" s="170"/>
      <c r="B190" s="170"/>
      <c r="C190" s="171"/>
      <c r="D190" s="170"/>
      <c r="E190" s="170"/>
      <c r="F190" s="170"/>
      <c r="G190" s="170"/>
      <c r="H190" s="170"/>
      <c r="I190" s="170"/>
      <c r="J190" s="170"/>
      <c r="K190" s="170"/>
      <c r="L190" s="173"/>
    </row>
    <row r="191" spans="1:12" ht="14.25" customHeight="1">
      <c r="A191" s="436" t="s">
        <v>374</v>
      </c>
      <c r="B191" s="436"/>
      <c r="C191" s="436"/>
      <c r="D191" s="436"/>
      <c r="E191" s="436"/>
      <c r="F191" s="436"/>
      <c r="G191" s="436"/>
      <c r="H191" s="436"/>
      <c r="I191" s="436"/>
      <c r="J191" s="436"/>
      <c r="K191" s="436"/>
      <c r="L191" s="436"/>
    </row>
    <row r="192" spans="1:12" ht="14.25" customHeight="1">
      <c r="A192" s="436"/>
      <c r="B192" s="436"/>
      <c r="C192" s="436"/>
      <c r="D192" s="436"/>
      <c r="E192" s="436"/>
      <c r="F192" s="436"/>
      <c r="G192" s="436"/>
      <c r="H192" s="436"/>
      <c r="I192" s="436"/>
      <c r="J192" s="436"/>
      <c r="K192" s="436"/>
      <c r="L192" s="436"/>
    </row>
    <row r="193" spans="1:12" ht="14.25" customHeight="1">
      <c r="A193" s="436"/>
      <c r="B193" s="436"/>
      <c r="C193" s="436"/>
      <c r="D193" s="436"/>
      <c r="E193" s="436"/>
      <c r="F193" s="436"/>
      <c r="G193" s="436"/>
      <c r="H193" s="436"/>
      <c r="I193" s="436"/>
      <c r="J193" s="436"/>
      <c r="K193" s="436"/>
      <c r="L193" s="436"/>
    </row>
    <row r="194" spans="3:12" ht="14.25" customHeight="1">
      <c r="C194" s="174"/>
      <c r="D194" s="175"/>
      <c r="L194" s="175"/>
    </row>
    <row r="195" spans="3:12" ht="14.25" customHeight="1">
      <c r="C195" s="174"/>
      <c r="D195" s="175"/>
      <c r="L195" s="175"/>
    </row>
    <row r="196" spans="3:12" s="104" customFormat="1" ht="14.25" customHeight="1">
      <c r="C196" s="176"/>
      <c r="L196" s="17"/>
    </row>
    <row r="197" spans="3:12" s="104" customFormat="1" ht="14.25" customHeight="1">
      <c r="C197" s="176"/>
      <c r="L197" s="17"/>
    </row>
    <row r="198" spans="3:12" s="104" customFormat="1" ht="14.25" customHeight="1">
      <c r="C198" s="176"/>
      <c r="L198" s="17"/>
    </row>
    <row r="199" spans="3:12" s="104" customFormat="1" ht="14.25" customHeight="1">
      <c r="C199" s="176"/>
      <c r="L199" s="17"/>
    </row>
    <row r="200" spans="3:12" s="104" customFormat="1" ht="14.25" customHeight="1">
      <c r="C200" s="176"/>
      <c r="L200" s="17"/>
    </row>
    <row r="201" spans="3:12" s="104" customFormat="1" ht="14.25" customHeight="1">
      <c r="C201" s="176"/>
      <c r="L201" s="165"/>
    </row>
    <row r="202" spans="3:12" s="104" customFormat="1" ht="14.25" customHeight="1">
      <c r="C202" s="176"/>
      <c r="L202" s="165"/>
    </row>
    <row r="203" spans="3:12" s="104" customFormat="1" ht="14.25" customHeight="1">
      <c r="C203" s="176"/>
      <c r="L203" s="165"/>
    </row>
    <row r="204" spans="3:12" s="104" customFormat="1" ht="14.25" customHeight="1">
      <c r="C204" s="176"/>
      <c r="L204" s="165"/>
    </row>
    <row r="205" spans="3:12" ht="14.25" customHeight="1">
      <c r="C205" s="21"/>
      <c r="D205" s="11"/>
      <c r="L205" s="11"/>
    </row>
    <row r="206" spans="3:12" ht="14.25" customHeight="1">
      <c r="C206" s="21"/>
      <c r="D206" s="11"/>
      <c r="L206" s="11"/>
    </row>
    <row r="207" spans="3:12" ht="14.25" customHeight="1">
      <c r="C207" s="100"/>
      <c r="D207" s="168"/>
      <c r="L207" s="168"/>
    </row>
    <row r="208" spans="3:12" ht="14.25" customHeight="1">
      <c r="C208" s="100"/>
      <c r="D208" s="168"/>
      <c r="L208" s="168"/>
    </row>
    <row r="209" spans="3:12" ht="14.25" customHeight="1">
      <c r="C209" s="174"/>
      <c r="D209" s="175"/>
      <c r="L209" s="175"/>
    </row>
    <row r="210" spans="3:12" ht="14.25" customHeight="1">
      <c r="C210" s="174"/>
      <c r="D210" s="175"/>
      <c r="L210" s="175"/>
    </row>
    <row r="211" spans="3:12" s="104" customFormat="1" ht="14.25" customHeight="1">
      <c r="C211" s="176"/>
      <c r="L211" s="17"/>
    </row>
    <row r="212" spans="3:12" s="104" customFormat="1" ht="14.25" customHeight="1">
      <c r="C212" s="176"/>
      <c r="L212" s="17"/>
    </row>
    <row r="213" spans="3:12" s="104" customFormat="1" ht="14.25" customHeight="1">
      <c r="C213" s="176"/>
      <c r="L213" s="17"/>
    </row>
    <row r="214" spans="3:12" s="104" customFormat="1" ht="14.25" customHeight="1">
      <c r="C214" s="176"/>
      <c r="L214" s="17"/>
    </row>
    <row r="215" spans="3:12" s="104" customFormat="1" ht="14.25" customHeight="1">
      <c r="C215" s="176"/>
      <c r="L215" s="165"/>
    </row>
    <row r="216" spans="3:12" s="104" customFormat="1" ht="14.25" customHeight="1">
      <c r="C216" s="176"/>
      <c r="L216" s="165"/>
    </row>
    <row r="217" spans="3:12" s="104" customFormat="1" ht="14.25" customHeight="1">
      <c r="C217" s="176"/>
      <c r="L217" s="165"/>
    </row>
    <row r="218" spans="3:12" ht="14.25" customHeight="1">
      <c r="C218" s="21"/>
      <c r="D218" s="11"/>
      <c r="L218" s="11"/>
    </row>
    <row r="219" spans="3:12" ht="14.25" customHeight="1">
      <c r="C219" s="100"/>
      <c r="D219" s="168"/>
      <c r="L219" s="168"/>
    </row>
    <row r="220" spans="3:12" ht="14.25" customHeight="1">
      <c r="C220" s="100"/>
      <c r="D220" s="168"/>
      <c r="L220" s="168"/>
    </row>
    <row r="221" spans="3:12" ht="14.25" customHeight="1">
      <c r="C221" s="174"/>
      <c r="D221" s="175"/>
      <c r="L221" s="175"/>
    </row>
    <row r="222" spans="3:12" ht="14.25" customHeight="1">
      <c r="C222" s="174"/>
      <c r="D222" s="175"/>
      <c r="L222" s="175"/>
    </row>
    <row r="223" spans="3:12" s="104" customFormat="1" ht="14.25" customHeight="1">
      <c r="C223" s="176"/>
      <c r="L223" s="17"/>
    </row>
    <row r="224" spans="3:12" s="104" customFormat="1" ht="14.25" customHeight="1">
      <c r="C224" s="176"/>
      <c r="L224" s="165"/>
    </row>
    <row r="225" spans="3:12" ht="14.25" customHeight="1">
      <c r="C225" s="21"/>
      <c r="D225" s="11"/>
      <c r="E225" s="11"/>
      <c r="F225" s="11"/>
      <c r="G225" s="11"/>
      <c r="H225" s="11"/>
      <c r="I225" s="11" t="s">
        <v>162</v>
      </c>
      <c r="J225" s="167"/>
      <c r="K225" s="11"/>
      <c r="L225" s="11"/>
    </row>
    <row r="226" spans="3:12" ht="14.25" customHeight="1">
      <c r="C226" s="21"/>
      <c r="D226" s="11"/>
      <c r="E226" s="11"/>
      <c r="F226" s="11"/>
      <c r="G226" s="11"/>
      <c r="H226" s="11"/>
      <c r="I226" s="11"/>
      <c r="J226" s="167"/>
      <c r="K226" s="177"/>
      <c r="L226" s="11"/>
    </row>
    <row r="227" ht="14.25" customHeight="1">
      <c r="C227" s="100"/>
    </row>
    <row r="228" spans="3:11" ht="14.25" customHeight="1">
      <c r="C228" s="21"/>
      <c r="D228" s="11"/>
      <c r="E228" s="11"/>
      <c r="F228" s="11"/>
      <c r="G228" s="11"/>
      <c r="H228" s="11"/>
      <c r="I228" s="11"/>
      <c r="J228" s="167"/>
      <c r="K228" s="177"/>
    </row>
    <row r="229" spans="3:12" ht="14.25" customHeight="1">
      <c r="C229" s="21"/>
      <c r="D229" s="11"/>
      <c r="E229" s="11"/>
      <c r="F229" s="11"/>
      <c r="G229" s="11"/>
      <c r="H229" s="11"/>
      <c r="I229" s="11"/>
      <c r="J229" s="167"/>
      <c r="K229" s="177"/>
      <c r="L229" s="11"/>
    </row>
    <row r="230" spans="3:12" ht="14.25" customHeight="1">
      <c r="C230" s="21"/>
      <c r="D230" s="11"/>
      <c r="E230" s="11"/>
      <c r="F230" s="11"/>
      <c r="G230" s="11"/>
      <c r="H230" s="11"/>
      <c r="I230" s="11"/>
      <c r="J230" s="167"/>
      <c r="K230" s="11"/>
      <c r="L230" s="11"/>
    </row>
    <row r="231" spans="3:12" ht="14.25" customHeight="1">
      <c r="C231" s="21"/>
      <c r="D231" s="11"/>
      <c r="E231" s="11"/>
      <c r="F231" s="11"/>
      <c r="G231" s="11"/>
      <c r="H231" s="11"/>
      <c r="I231" s="11"/>
      <c r="J231" s="167"/>
      <c r="K231" s="11"/>
      <c r="L231" s="11"/>
    </row>
    <row r="232" spans="3:12" ht="14.25" customHeight="1">
      <c r="C232" s="21"/>
      <c r="D232" s="11"/>
      <c r="E232" s="11"/>
      <c r="F232" s="11"/>
      <c r="G232" s="11"/>
      <c r="H232" s="11"/>
      <c r="I232" s="11"/>
      <c r="J232" s="167"/>
      <c r="K232" s="11"/>
      <c r="L232" s="11"/>
    </row>
    <row r="233" spans="3:12" ht="14.25" customHeight="1">
      <c r="C233" s="21"/>
      <c r="D233" s="11"/>
      <c r="E233" s="11"/>
      <c r="F233" s="11"/>
      <c r="G233" s="11"/>
      <c r="H233" s="11"/>
      <c r="I233" s="11"/>
      <c r="J233" s="167"/>
      <c r="K233" s="11"/>
      <c r="L233" s="11"/>
    </row>
    <row r="234" spans="3:12" ht="14.25" customHeight="1">
      <c r="C234" s="21"/>
      <c r="D234" s="11"/>
      <c r="E234" s="11"/>
      <c r="F234" s="11"/>
      <c r="G234" s="11"/>
      <c r="H234" s="11"/>
      <c r="I234" s="11"/>
      <c r="J234" s="167"/>
      <c r="K234" s="11"/>
      <c r="L234" s="11"/>
    </row>
    <row r="235" spans="3:12" ht="14.25" customHeight="1">
      <c r="C235" s="21"/>
      <c r="D235" s="11"/>
      <c r="E235" s="11"/>
      <c r="F235" s="11"/>
      <c r="G235" s="11"/>
      <c r="H235" s="11"/>
      <c r="I235" s="11"/>
      <c r="J235" s="167"/>
      <c r="K235" s="11"/>
      <c r="L235" s="11"/>
    </row>
    <row r="236" spans="3:12" ht="14.25" customHeight="1">
      <c r="C236" s="21"/>
      <c r="D236" s="11"/>
      <c r="E236" s="11"/>
      <c r="F236" s="11"/>
      <c r="G236" s="11"/>
      <c r="H236" s="11"/>
      <c r="I236" s="11"/>
      <c r="J236" s="167"/>
      <c r="K236" s="11"/>
      <c r="L236" s="11"/>
    </row>
    <row r="237" spans="3:12" ht="14.25" customHeight="1">
      <c r="C237" s="21"/>
      <c r="D237" s="11"/>
      <c r="E237" s="11"/>
      <c r="F237" s="11"/>
      <c r="G237" s="11"/>
      <c r="H237" s="11"/>
      <c r="I237" s="11"/>
      <c r="J237" s="167"/>
      <c r="K237" s="11"/>
      <c r="L237" s="11"/>
    </row>
    <row r="238" spans="3:11" ht="14.25" customHeight="1">
      <c r="C238" s="100"/>
      <c r="D238" s="11"/>
      <c r="E238" s="11"/>
      <c r="F238" s="11"/>
      <c r="G238" s="11"/>
      <c r="H238" s="11"/>
      <c r="I238" s="11"/>
      <c r="J238" s="11"/>
      <c r="K238" s="179"/>
    </row>
    <row r="239" spans="3:11" ht="14.25" customHeight="1">
      <c r="C239" s="21"/>
      <c r="D239" s="11"/>
      <c r="E239" s="11"/>
      <c r="F239" s="27"/>
      <c r="G239" s="16"/>
      <c r="H239" s="11"/>
      <c r="I239" s="11"/>
      <c r="J239" s="11"/>
      <c r="K239" s="11"/>
    </row>
    <row r="240" spans="3:11" ht="14.25" customHeight="1">
      <c r="C240" s="21"/>
      <c r="D240" s="11"/>
      <c r="E240" s="11"/>
      <c r="F240" s="27"/>
      <c r="G240" s="16"/>
      <c r="H240" s="11"/>
      <c r="I240" s="11"/>
      <c r="J240" s="11"/>
      <c r="K240" s="11"/>
    </row>
    <row r="241" spans="3:10" ht="14.25" customHeight="1">
      <c r="C241" s="100"/>
      <c r="D241" s="11"/>
      <c r="E241" s="11"/>
      <c r="F241" s="22"/>
      <c r="G241" s="16"/>
      <c r="H241" s="11"/>
      <c r="I241" s="11"/>
      <c r="J241" s="11"/>
    </row>
    <row r="242" spans="3:12" ht="14.25" customHeight="1">
      <c r="C242" s="21"/>
      <c r="D242" s="11"/>
      <c r="E242" s="11"/>
      <c r="F242" s="11"/>
      <c r="G242" s="11"/>
      <c r="H242" s="11"/>
      <c r="I242" s="11"/>
      <c r="J242" s="167"/>
      <c r="K242" s="11"/>
      <c r="L242" s="11"/>
    </row>
    <row r="243" spans="3:12" ht="14.25" customHeight="1">
      <c r="C243" s="21"/>
      <c r="D243" s="11"/>
      <c r="E243" s="11"/>
      <c r="F243" s="11"/>
      <c r="G243" s="11"/>
      <c r="H243" s="11"/>
      <c r="I243" s="11"/>
      <c r="J243" s="167"/>
      <c r="K243" s="11"/>
      <c r="L243" s="11"/>
    </row>
    <row r="244" spans="3:12" ht="14.25" customHeight="1">
      <c r="C244" s="128"/>
      <c r="D244" s="11"/>
      <c r="E244" s="11"/>
      <c r="F244" s="11"/>
      <c r="G244" s="11"/>
      <c r="H244" s="11"/>
      <c r="I244" s="11"/>
      <c r="J244" s="11"/>
      <c r="K244" s="11"/>
      <c r="L244" s="178"/>
    </row>
    <row r="245" spans="3:12" ht="14.25" customHeight="1">
      <c r="C245" s="21"/>
      <c r="D245" s="11"/>
      <c r="E245" s="11"/>
      <c r="F245" s="11"/>
      <c r="G245" s="11"/>
      <c r="H245" s="11"/>
      <c r="I245" s="11"/>
      <c r="J245" s="167"/>
      <c r="K245" s="11"/>
      <c r="L245" s="11"/>
    </row>
    <row r="246" spans="3:12" ht="14.25" customHeight="1">
      <c r="C246" s="21"/>
      <c r="D246" s="179"/>
      <c r="E246" s="11"/>
      <c r="F246" s="11"/>
      <c r="G246" s="11"/>
      <c r="H246" s="11"/>
      <c r="I246" s="11"/>
      <c r="J246" s="167"/>
      <c r="K246" s="11"/>
      <c r="L246" s="11"/>
    </row>
    <row r="247" spans="3:12" ht="14.25" customHeight="1">
      <c r="C247" s="21"/>
      <c r="D247" s="179"/>
      <c r="E247" s="11"/>
      <c r="F247" s="11"/>
      <c r="G247" s="11"/>
      <c r="H247" s="11"/>
      <c r="I247" s="11"/>
      <c r="J247" s="167"/>
      <c r="K247" s="11"/>
      <c r="L247" s="11"/>
    </row>
    <row r="248" spans="3:12" ht="14.25" customHeight="1">
      <c r="C248" s="11"/>
      <c r="D248" s="179"/>
      <c r="E248" s="11"/>
      <c r="F248" s="11"/>
      <c r="G248" s="11"/>
      <c r="H248" s="11"/>
      <c r="I248" s="11"/>
      <c r="J248" s="167"/>
      <c r="K248" s="11"/>
      <c r="L248" s="11"/>
    </row>
    <row r="249" spans="3:12" ht="14.25" customHeight="1">
      <c r="C249" s="11"/>
      <c r="D249" s="179"/>
      <c r="E249" s="11"/>
      <c r="F249" s="11"/>
      <c r="G249" s="11"/>
      <c r="H249" s="11"/>
      <c r="I249" s="11"/>
      <c r="J249" s="167"/>
      <c r="K249" s="11"/>
      <c r="L249" s="11"/>
    </row>
    <row r="250" spans="3:12" ht="14.25" customHeight="1">
      <c r="C250" s="11"/>
      <c r="D250" s="179"/>
      <c r="E250" s="11"/>
      <c r="F250" s="11"/>
      <c r="G250" s="11"/>
      <c r="H250" s="11"/>
      <c r="I250" s="11"/>
      <c r="J250" s="167"/>
      <c r="K250" s="11"/>
      <c r="L250" s="11"/>
    </row>
    <row r="251" spans="3:12" ht="14.25" customHeight="1">
      <c r="C251" s="11"/>
      <c r="D251" s="179"/>
      <c r="E251" s="11"/>
      <c r="F251" s="11"/>
      <c r="G251" s="11"/>
      <c r="H251" s="11"/>
      <c r="I251" s="11"/>
      <c r="J251" s="167"/>
      <c r="K251" s="11"/>
      <c r="L251" s="11"/>
    </row>
    <row r="252" spans="3:12" ht="14.25" customHeight="1">
      <c r="C252" s="11"/>
      <c r="D252" s="179"/>
      <c r="E252" s="11"/>
      <c r="F252" s="11"/>
      <c r="G252" s="11"/>
      <c r="H252" s="11"/>
      <c r="I252" s="11"/>
      <c r="J252" s="167"/>
      <c r="K252" s="11"/>
      <c r="L252" s="11"/>
    </row>
    <row r="253" spans="3:12" ht="14.25" customHeight="1">
      <c r="C253" s="11"/>
      <c r="D253" s="11"/>
      <c r="E253" s="11"/>
      <c r="F253" s="11"/>
      <c r="G253" s="11"/>
      <c r="H253" s="11"/>
      <c r="I253" s="11"/>
      <c r="J253" s="11"/>
      <c r="K253" s="11"/>
      <c r="L253" s="11"/>
    </row>
    <row r="254" spans="3:12" ht="14.25" customHeight="1">
      <c r="C254" s="11"/>
      <c r="D254" s="11"/>
      <c r="E254" s="11"/>
      <c r="F254" s="11"/>
      <c r="G254" s="11"/>
      <c r="H254" s="11"/>
      <c r="I254" s="11"/>
      <c r="J254" s="11"/>
      <c r="K254" s="11"/>
      <c r="L254" s="11"/>
    </row>
    <row r="255" spans="3:12" ht="14.25" customHeight="1">
      <c r="C255" s="11"/>
      <c r="D255" s="11"/>
      <c r="E255" s="11"/>
      <c r="F255" s="11"/>
      <c r="G255" s="11"/>
      <c r="H255" s="11"/>
      <c r="I255" s="11"/>
      <c r="J255" s="11"/>
      <c r="K255" s="11"/>
      <c r="L255" s="11"/>
    </row>
    <row r="256" spans="3:12" ht="14.25" customHeight="1">
      <c r="C256" s="11"/>
      <c r="D256" s="11"/>
      <c r="E256" s="11"/>
      <c r="F256" s="11"/>
      <c r="G256" s="11"/>
      <c r="H256" s="11"/>
      <c r="I256" s="11"/>
      <c r="J256" s="11"/>
      <c r="K256" s="11"/>
      <c r="L256" s="11"/>
    </row>
    <row r="257" spans="3:12" ht="14.25" customHeight="1">
      <c r="C257" s="11"/>
      <c r="D257" s="11"/>
      <c r="E257" s="11"/>
      <c r="F257" s="11"/>
      <c r="G257" s="11"/>
      <c r="H257" s="11"/>
      <c r="I257" s="11"/>
      <c r="J257" s="11"/>
      <c r="K257" s="11"/>
      <c r="L257" s="11"/>
    </row>
    <row r="258" spans="3:12" ht="14.25" customHeight="1">
      <c r="C258" s="21"/>
      <c r="D258" s="11"/>
      <c r="E258" s="11"/>
      <c r="F258" s="11"/>
      <c r="G258" s="11"/>
      <c r="H258" s="11"/>
      <c r="I258" s="11"/>
      <c r="J258" s="11"/>
      <c r="K258" s="11"/>
      <c r="L258" s="11"/>
    </row>
    <row r="259" spans="3:12" ht="14.25" customHeight="1">
      <c r="C259" s="11"/>
      <c r="D259" s="11"/>
      <c r="E259" s="11"/>
      <c r="F259" s="11"/>
      <c r="G259" s="11"/>
      <c r="H259" s="11"/>
      <c r="I259" s="11"/>
      <c r="J259" s="11"/>
      <c r="K259" s="11"/>
      <c r="L259" s="11"/>
    </row>
    <row r="260" spans="3:12" ht="14.25" customHeight="1">
      <c r="C260" s="11"/>
      <c r="D260" s="11"/>
      <c r="E260" s="11"/>
      <c r="F260" s="11"/>
      <c r="G260" s="11"/>
      <c r="H260" s="11"/>
      <c r="I260" s="11"/>
      <c r="J260" s="11"/>
      <c r="K260" s="11"/>
      <c r="L260" s="11"/>
    </row>
    <row r="261" spans="3:12" ht="14.25" customHeight="1">
      <c r="C261" s="11"/>
      <c r="D261" s="11"/>
      <c r="E261" s="11"/>
      <c r="F261" s="11"/>
      <c r="G261" s="11"/>
      <c r="H261" s="11"/>
      <c r="I261" s="11"/>
      <c r="J261" s="11"/>
      <c r="K261" s="11"/>
      <c r="L261" s="11"/>
    </row>
    <row r="262" spans="3:12" ht="14.25" customHeight="1">
      <c r="C262" s="11"/>
      <c r="D262" s="11"/>
      <c r="E262" s="11"/>
      <c r="F262" s="11"/>
      <c r="G262" s="11"/>
      <c r="H262" s="11"/>
      <c r="I262" s="11"/>
      <c r="J262" s="11"/>
      <c r="K262" s="11"/>
      <c r="L262" s="11"/>
    </row>
    <row r="263" spans="3:12" ht="14.25" customHeight="1">
      <c r="C263" s="11"/>
      <c r="D263" s="11"/>
      <c r="E263" s="11"/>
      <c r="F263" s="11"/>
      <c r="G263" s="11"/>
      <c r="H263" s="11"/>
      <c r="I263" s="11"/>
      <c r="J263" s="11"/>
      <c r="K263" s="11"/>
      <c r="L263" s="11"/>
    </row>
    <row r="264" spans="3:12" ht="14.25" customHeight="1">
      <c r="C264" s="11"/>
      <c r="D264" s="11"/>
      <c r="E264" s="11"/>
      <c r="F264" s="11"/>
      <c r="G264" s="11"/>
      <c r="H264" s="11"/>
      <c r="I264" s="11"/>
      <c r="J264" s="11"/>
      <c r="K264" s="11"/>
      <c r="L264" s="11"/>
    </row>
    <row r="265" spans="3:12" ht="14.25" customHeight="1">
      <c r="C265" s="11"/>
      <c r="D265" s="11"/>
      <c r="E265" s="11"/>
      <c r="F265" s="11"/>
      <c r="G265" s="11"/>
      <c r="H265" s="11"/>
      <c r="I265" s="11"/>
      <c r="J265" s="11"/>
      <c r="K265" s="11"/>
      <c r="L265" s="11"/>
    </row>
    <row r="266" spans="3:12" ht="14.25" customHeight="1">
      <c r="C266" s="11"/>
      <c r="D266" s="11"/>
      <c r="E266" s="11"/>
      <c r="F266" s="11"/>
      <c r="G266" s="11"/>
      <c r="H266" s="11"/>
      <c r="I266" s="11"/>
      <c r="J266" s="11"/>
      <c r="K266" s="11"/>
      <c r="L266" s="11"/>
    </row>
    <row r="267" spans="3:12" ht="14.25" customHeight="1">
      <c r="C267" s="11"/>
      <c r="D267" s="11"/>
      <c r="E267" s="11"/>
      <c r="F267" s="11"/>
      <c r="G267" s="11"/>
      <c r="H267" s="11"/>
      <c r="I267" s="11"/>
      <c r="J267" s="11"/>
      <c r="K267" s="11"/>
      <c r="L267" s="11"/>
    </row>
    <row r="268" spans="3:12" ht="14.25" customHeight="1">
      <c r="C268" s="11"/>
      <c r="D268" s="11"/>
      <c r="E268" s="11"/>
      <c r="F268" s="11"/>
      <c r="G268" s="11"/>
      <c r="H268" s="11"/>
      <c r="I268" s="11"/>
      <c r="J268" s="11"/>
      <c r="K268" s="11"/>
      <c r="L268" s="11"/>
    </row>
    <row r="269" spans="3:12" ht="14.25" customHeight="1">
      <c r="C269" s="11"/>
      <c r="D269" s="11"/>
      <c r="E269" s="11"/>
      <c r="F269" s="11"/>
      <c r="G269" s="11"/>
      <c r="H269" s="11"/>
      <c r="I269" s="11"/>
      <c r="J269" s="11"/>
      <c r="K269" s="11"/>
      <c r="L269" s="11"/>
    </row>
    <row r="270" spans="3:12" ht="14.25" customHeight="1">
      <c r="C270" s="11"/>
      <c r="D270" s="11"/>
      <c r="E270" s="11"/>
      <c r="F270" s="11"/>
      <c r="G270" s="11"/>
      <c r="H270" s="11"/>
      <c r="I270" s="11"/>
      <c r="J270" s="11"/>
      <c r="K270" s="11"/>
      <c r="L270" s="11"/>
    </row>
    <row r="271" spans="3:12" ht="14.25" customHeight="1">
      <c r="C271" s="11"/>
      <c r="D271" s="11"/>
      <c r="E271" s="11"/>
      <c r="F271" s="11"/>
      <c r="G271" s="11"/>
      <c r="H271" s="11"/>
      <c r="I271" s="11"/>
      <c r="J271" s="11"/>
      <c r="K271" s="11"/>
      <c r="L271" s="11"/>
    </row>
    <row r="272" spans="3:12" ht="14.25" customHeight="1">
      <c r="C272" s="11"/>
      <c r="D272" s="11"/>
      <c r="E272" s="11"/>
      <c r="F272" s="11"/>
      <c r="G272" s="11"/>
      <c r="H272" s="11"/>
      <c r="I272" s="11"/>
      <c r="J272" s="11"/>
      <c r="K272" s="11"/>
      <c r="L272" s="11"/>
    </row>
    <row r="273" spans="3:12" ht="14.25" customHeight="1">
      <c r="C273" s="11"/>
      <c r="D273" s="11"/>
      <c r="E273" s="11"/>
      <c r="F273" s="11"/>
      <c r="G273" s="11"/>
      <c r="H273" s="11"/>
      <c r="I273" s="11"/>
      <c r="J273" s="11"/>
      <c r="K273" s="11"/>
      <c r="L273" s="11"/>
    </row>
    <row r="274" spans="3:12" ht="14.25" customHeight="1">
      <c r="C274" s="11"/>
      <c r="D274" s="11"/>
      <c r="E274" s="11"/>
      <c r="F274" s="11"/>
      <c r="G274" s="11"/>
      <c r="H274" s="11"/>
      <c r="I274" s="11"/>
      <c r="J274" s="11"/>
      <c r="K274" s="11"/>
      <c r="L274" s="11"/>
    </row>
    <row r="275" spans="3:12" ht="14.25" customHeight="1">
      <c r="C275" s="11"/>
      <c r="D275" s="11"/>
      <c r="E275" s="11"/>
      <c r="F275" s="11"/>
      <c r="G275" s="11"/>
      <c r="H275" s="11"/>
      <c r="I275" s="11"/>
      <c r="J275" s="11"/>
      <c r="K275" s="11"/>
      <c r="L275" s="11"/>
    </row>
    <row r="276" spans="3:12" ht="14.25" customHeight="1">
      <c r="C276" s="11"/>
      <c r="D276" s="11"/>
      <c r="E276" s="11"/>
      <c r="F276" s="11"/>
      <c r="G276" s="11"/>
      <c r="H276" s="11"/>
      <c r="I276" s="11"/>
      <c r="J276" s="11"/>
      <c r="K276" s="11"/>
      <c r="L276" s="11"/>
    </row>
    <row r="277" spans="3:12" ht="14.25" customHeight="1">
      <c r="C277" s="11"/>
      <c r="D277" s="11"/>
      <c r="E277" s="11"/>
      <c r="F277" s="11"/>
      <c r="G277" s="11"/>
      <c r="H277" s="11"/>
      <c r="I277" s="11"/>
      <c r="J277" s="11"/>
      <c r="K277" s="11"/>
      <c r="L277" s="11"/>
    </row>
    <row r="278" spans="3:12" ht="14.25" customHeight="1">
      <c r="C278" s="11"/>
      <c r="D278" s="11"/>
      <c r="E278" s="11"/>
      <c r="F278" s="11"/>
      <c r="G278" s="11"/>
      <c r="H278" s="11"/>
      <c r="I278" s="11"/>
      <c r="J278" s="11"/>
      <c r="K278" s="11"/>
      <c r="L278" s="11"/>
    </row>
    <row r="279" spans="3:12" ht="14.25" customHeight="1">
      <c r="C279" s="11"/>
      <c r="D279" s="11"/>
      <c r="E279" s="11"/>
      <c r="F279" s="11"/>
      <c r="G279" s="11"/>
      <c r="H279" s="11"/>
      <c r="I279" s="11"/>
      <c r="J279" s="11"/>
      <c r="K279" s="11"/>
      <c r="L279" s="11"/>
    </row>
    <row r="280" spans="3:12" ht="14.25" customHeight="1">
      <c r="C280" s="11"/>
      <c r="D280" s="11"/>
      <c r="E280" s="11"/>
      <c r="F280" s="11"/>
      <c r="G280" s="11"/>
      <c r="H280" s="11"/>
      <c r="I280" s="11"/>
      <c r="J280" s="11"/>
      <c r="K280" s="11"/>
      <c r="L280" s="11"/>
    </row>
    <row r="281" spans="3:12" ht="14.25" customHeight="1">
      <c r="C281" s="11"/>
      <c r="D281" s="11"/>
      <c r="E281" s="11"/>
      <c r="F281" s="11"/>
      <c r="G281" s="11"/>
      <c r="H281" s="11"/>
      <c r="I281" s="11"/>
      <c r="J281" s="11"/>
      <c r="K281" s="11"/>
      <c r="L281" s="11"/>
    </row>
    <row r="282" spans="3:12" ht="14.25" customHeight="1">
      <c r="C282" s="11"/>
      <c r="D282" s="11"/>
      <c r="E282" s="11"/>
      <c r="F282" s="11"/>
      <c r="G282" s="11"/>
      <c r="H282" s="11"/>
      <c r="I282" s="11"/>
      <c r="J282" s="11"/>
      <c r="K282" s="11"/>
      <c r="L282" s="11"/>
    </row>
    <row r="283" spans="3:12" ht="14.25" customHeight="1">
      <c r="C283" s="11"/>
      <c r="D283" s="11"/>
      <c r="E283" s="11"/>
      <c r="F283" s="11"/>
      <c r="G283" s="11"/>
      <c r="H283" s="11"/>
      <c r="I283" s="11"/>
      <c r="J283" s="11"/>
      <c r="K283" s="11"/>
      <c r="L283" s="11"/>
    </row>
    <row r="284" spans="3:12" ht="14.25" customHeight="1">
      <c r="C284" s="11"/>
      <c r="D284" s="11"/>
      <c r="E284" s="11"/>
      <c r="F284" s="11"/>
      <c r="G284" s="11"/>
      <c r="H284" s="11"/>
      <c r="I284" s="11"/>
      <c r="J284" s="11"/>
      <c r="K284" s="11"/>
      <c r="L284" s="11"/>
    </row>
    <row r="285" spans="3:12" ht="14.25" customHeight="1">
      <c r="C285" s="11"/>
      <c r="D285" s="11"/>
      <c r="E285" s="11"/>
      <c r="F285" s="11"/>
      <c r="G285" s="11"/>
      <c r="H285" s="11"/>
      <c r="I285" s="11"/>
      <c r="J285" s="11"/>
      <c r="K285" s="11"/>
      <c r="L285" s="11"/>
    </row>
    <row r="286" spans="3:12" ht="14.25" customHeight="1">
      <c r="C286" s="11"/>
      <c r="D286" s="11"/>
      <c r="E286" s="11"/>
      <c r="F286" s="11"/>
      <c r="G286" s="11"/>
      <c r="H286" s="11"/>
      <c r="I286" s="11"/>
      <c r="J286" s="11"/>
      <c r="K286" s="11"/>
      <c r="L286" s="11"/>
    </row>
    <row r="287" spans="3:12" ht="14.25" customHeight="1">
      <c r="C287" s="11"/>
      <c r="D287" s="11"/>
      <c r="E287" s="11"/>
      <c r="F287" s="11"/>
      <c r="G287" s="11"/>
      <c r="H287" s="11"/>
      <c r="I287" s="11"/>
      <c r="J287" s="11"/>
      <c r="K287" s="11"/>
      <c r="L287" s="11"/>
    </row>
    <row r="288" spans="3:12" ht="14.25" customHeight="1">
      <c r="C288" s="11"/>
      <c r="D288" s="11"/>
      <c r="E288" s="11"/>
      <c r="F288" s="11"/>
      <c r="G288" s="11"/>
      <c r="H288" s="11"/>
      <c r="I288" s="11"/>
      <c r="J288" s="11"/>
      <c r="K288" s="11"/>
      <c r="L288" s="11"/>
    </row>
    <row r="289" spans="3:12" ht="14.25" customHeight="1">
      <c r="C289" s="11"/>
      <c r="D289" s="11"/>
      <c r="E289" s="11"/>
      <c r="F289" s="11"/>
      <c r="G289" s="11"/>
      <c r="H289" s="11"/>
      <c r="I289" s="11"/>
      <c r="J289" s="11"/>
      <c r="K289" s="11"/>
      <c r="L289" s="11"/>
    </row>
    <row r="290" spans="3:12" ht="14.25" customHeight="1">
      <c r="C290" s="11"/>
      <c r="D290" s="11"/>
      <c r="E290" s="11"/>
      <c r="F290" s="11"/>
      <c r="G290" s="11"/>
      <c r="H290" s="11"/>
      <c r="I290" s="11"/>
      <c r="J290" s="11"/>
      <c r="K290" s="11"/>
      <c r="L290" s="11"/>
    </row>
    <row r="291" spans="3:12" ht="14.25" customHeight="1">
      <c r="C291" s="11"/>
      <c r="D291" s="11"/>
      <c r="E291" s="11"/>
      <c r="F291" s="11"/>
      <c r="G291" s="11"/>
      <c r="H291" s="11"/>
      <c r="I291" s="11"/>
      <c r="J291" s="11"/>
      <c r="K291" s="11"/>
      <c r="L291" s="11"/>
    </row>
    <row r="292" spans="3:12" ht="14.25" customHeight="1">
      <c r="C292" s="11"/>
      <c r="D292" s="11"/>
      <c r="E292" s="11"/>
      <c r="F292" s="11"/>
      <c r="G292" s="11"/>
      <c r="H292" s="11"/>
      <c r="I292" s="11"/>
      <c r="J292" s="11"/>
      <c r="K292" s="11"/>
      <c r="L292" s="11"/>
    </row>
    <row r="293" spans="3:12" ht="14.25" customHeight="1">
      <c r="C293" s="11"/>
      <c r="D293" s="11"/>
      <c r="E293" s="11"/>
      <c r="F293" s="11"/>
      <c r="G293" s="11"/>
      <c r="H293" s="11"/>
      <c r="I293" s="11"/>
      <c r="J293" s="11"/>
      <c r="K293" s="11"/>
      <c r="L293" s="11"/>
    </row>
    <row r="294" spans="3:12" ht="14.25" customHeight="1">
      <c r="C294" s="11"/>
      <c r="D294" s="11"/>
      <c r="E294" s="11"/>
      <c r="F294" s="11"/>
      <c r="G294" s="11"/>
      <c r="H294" s="11"/>
      <c r="I294" s="11"/>
      <c r="J294" s="11"/>
      <c r="K294" s="11"/>
      <c r="L294" s="11"/>
    </row>
    <row r="295" spans="3:12" ht="14.25" customHeight="1">
      <c r="C295" s="11"/>
      <c r="D295" s="11"/>
      <c r="E295" s="11"/>
      <c r="F295" s="11"/>
      <c r="G295" s="11"/>
      <c r="H295" s="11"/>
      <c r="I295" s="11"/>
      <c r="J295" s="11"/>
      <c r="K295" s="11"/>
      <c r="L295" s="11"/>
    </row>
    <row r="296" spans="3:12" ht="14.25" customHeight="1">
      <c r="C296" s="11"/>
      <c r="D296" s="11"/>
      <c r="E296" s="11"/>
      <c r="F296" s="11"/>
      <c r="G296" s="11"/>
      <c r="H296" s="11"/>
      <c r="I296" s="11"/>
      <c r="J296" s="11"/>
      <c r="K296" s="11"/>
      <c r="L296" s="11"/>
    </row>
    <row r="297" spans="3:12" ht="14.25" customHeight="1">
      <c r="C297" s="11"/>
      <c r="D297" s="11"/>
      <c r="E297" s="11"/>
      <c r="F297" s="11"/>
      <c r="G297" s="11"/>
      <c r="H297" s="11"/>
      <c r="I297" s="11"/>
      <c r="J297" s="11"/>
      <c r="K297" s="11"/>
      <c r="L297" s="11"/>
    </row>
    <row r="298" ht="14.25" customHeight="1">
      <c r="J298" s="11"/>
    </row>
    <row r="299" ht="14.25" customHeight="1">
      <c r="J299" s="11"/>
    </row>
  </sheetData>
  <sheetProtection/>
  <mergeCells count="93">
    <mergeCell ref="A1:L2"/>
    <mergeCell ref="A8:L8"/>
    <mergeCell ref="A9:B9"/>
    <mergeCell ref="D9:J9"/>
    <mergeCell ref="K9:L9"/>
    <mergeCell ref="A10:B17"/>
    <mergeCell ref="I54:K55"/>
    <mergeCell ref="C45:L45"/>
    <mergeCell ref="D47:H47"/>
    <mergeCell ref="I47:K47"/>
    <mergeCell ref="D59:H59"/>
    <mergeCell ref="C57:L57"/>
    <mergeCell ref="D64:H64"/>
    <mergeCell ref="C65:H65"/>
    <mergeCell ref="A18:B22"/>
    <mergeCell ref="A23:B43"/>
    <mergeCell ref="D60:H60"/>
    <mergeCell ref="C54:H54"/>
    <mergeCell ref="E76:G76"/>
    <mergeCell ref="I76:K76"/>
    <mergeCell ref="L54:L55"/>
    <mergeCell ref="C55:H55"/>
    <mergeCell ref="L65:L66"/>
    <mergeCell ref="C66:H66"/>
    <mergeCell ref="D61:H61"/>
    <mergeCell ref="D62:H62"/>
    <mergeCell ref="I59:K59"/>
    <mergeCell ref="D63:H63"/>
    <mergeCell ref="I65:K66"/>
    <mergeCell ref="E77:G77"/>
    <mergeCell ref="E78:G78"/>
    <mergeCell ref="E79:H79"/>
    <mergeCell ref="I79:K79"/>
    <mergeCell ref="C81:L81"/>
    <mergeCell ref="C68:H68"/>
    <mergeCell ref="I68:K68"/>
    <mergeCell ref="C70:L70"/>
    <mergeCell ref="C72:L72"/>
    <mergeCell ref="I84:K84"/>
    <mergeCell ref="E86:H86"/>
    <mergeCell ref="I86:K86"/>
    <mergeCell ref="C88:L88"/>
    <mergeCell ref="I91:K91"/>
    <mergeCell ref="E94:H94"/>
    <mergeCell ref="I94:K94"/>
    <mergeCell ref="E105:H105"/>
    <mergeCell ref="I105:K105"/>
    <mergeCell ref="C107:L107"/>
    <mergeCell ref="C96:L96"/>
    <mergeCell ref="I99:K99"/>
    <mergeCell ref="I100:K100"/>
    <mergeCell ref="I101:K101"/>
    <mergeCell ref="I110:K110"/>
    <mergeCell ref="I111:K111"/>
    <mergeCell ref="I112:K112"/>
    <mergeCell ref="E113:H113"/>
    <mergeCell ref="I113:K113"/>
    <mergeCell ref="C116:L116"/>
    <mergeCell ref="I119:K119"/>
    <mergeCell ref="I121:K121"/>
    <mergeCell ref="E123:H123"/>
    <mergeCell ref="I123:K123"/>
    <mergeCell ref="C126:L126"/>
    <mergeCell ref="C128:L128"/>
    <mergeCell ref="I131:K131"/>
    <mergeCell ref="I132:K132"/>
    <mergeCell ref="I133:K133"/>
    <mergeCell ref="I135:K135"/>
    <mergeCell ref="E137:H137"/>
    <mergeCell ref="I137:K137"/>
    <mergeCell ref="C139:L139"/>
    <mergeCell ref="I142:K142"/>
    <mergeCell ref="E144:H144"/>
    <mergeCell ref="I144:K144"/>
    <mergeCell ref="C146:L146"/>
    <mergeCell ref="I149:K149"/>
    <mergeCell ref="I150:K150"/>
    <mergeCell ref="E156:H156"/>
    <mergeCell ref="I156:K156"/>
    <mergeCell ref="C158:L158"/>
    <mergeCell ref="I161:K161"/>
    <mergeCell ref="E163:H163"/>
    <mergeCell ref="I163:K163"/>
    <mergeCell ref="C166:L166"/>
    <mergeCell ref="I169:K169"/>
    <mergeCell ref="I170:K170"/>
    <mergeCell ref="E174:H174"/>
    <mergeCell ref="I174:K174"/>
    <mergeCell ref="A191:L193"/>
    <mergeCell ref="A178:L178"/>
    <mergeCell ref="A180:L182"/>
    <mergeCell ref="A184:L185"/>
    <mergeCell ref="A187:L189"/>
  </mergeCells>
  <printOptions horizontalCentered="1"/>
  <pageMargins left="0.1968503937007874" right="0.1968503937007874" top="0.984251968503937" bottom="0.7874015748031497" header="0.5118110236220472" footer="0.31496062992125984"/>
  <pageSetup horizontalDpi="240" verticalDpi="240" orientation="portrait" scale="82" r:id="rId1"/>
  <headerFooter alignWithMargins="0">
    <oddHeader>&amp;C&amp;"Arial,Negrito"&amp;11Setcesp - Sindicato das Empresas de Transportes de Carga de São Paulo e Região</oddHeader>
    <oddFooter>&amp;CDepartamento de Economia e Estatística</oddFooter>
  </headerFooter>
  <rowBreaks count="4" manualBreakCount="4">
    <brk id="43" max="11" man="1"/>
    <brk id="68" max="255" man="1"/>
    <brk id="114" max="11" man="1"/>
    <brk id="164" max="11" man="1"/>
  </rowBreaks>
  <ignoredErrors>
    <ignoredError sqref="L23:L24" numberStoredAsText="1"/>
  </ignoredErrors>
</worksheet>
</file>

<file path=xl/worksheets/sheet5.xml><?xml version="1.0" encoding="utf-8"?>
<worksheet xmlns="http://schemas.openxmlformats.org/spreadsheetml/2006/main" xmlns:r="http://schemas.openxmlformats.org/officeDocument/2006/relationships">
  <dimension ref="A1:N342"/>
  <sheetViews>
    <sheetView showGridLines="0" zoomScalePageLayoutView="0" workbookViewId="0" topLeftCell="A1">
      <selection activeCell="L19" sqref="L19"/>
    </sheetView>
  </sheetViews>
  <sheetFormatPr defaultColWidth="8.57421875" defaultRowHeight="14.25" customHeight="1"/>
  <cols>
    <col min="1" max="2" width="3.140625" style="51" customWidth="1"/>
    <col min="3" max="4" width="8.7109375" style="51" customWidth="1"/>
    <col min="5" max="5" width="7.7109375" style="51" customWidth="1"/>
    <col min="6" max="6" width="10.57421875" style="51" customWidth="1"/>
    <col min="7" max="7" width="35.57421875" style="51" customWidth="1"/>
    <col min="8" max="8" width="8.00390625" style="51" customWidth="1"/>
    <col min="9" max="9" width="13.8515625" style="51" bestFit="1" customWidth="1"/>
    <col min="10" max="10" width="1.28515625" style="51" customWidth="1"/>
    <col min="11" max="12" width="25.00390625" style="51" customWidth="1"/>
    <col min="13" max="13" width="11.8515625" style="51" hidden="1" customWidth="1"/>
    <col min="14" max="14" width="8.57421875" style="51" hidden="1" customWidth="1"/>
    <col min="15" max="16384" width="8.57421875" style="51" customWidth="1"/>
  </cols>
  <sheetData>
    <row r="1" spans="1:12" ht="14.25" customHeight="1">
      <c r="A1" s="326" t="s">
        <v>368</v>
      </c>
      <c r="B1" s="326"/>
      <c r="C1" s="326"/>
      <c r="D1" s="326"/>
      <c r="E1" s="326"/>
      <c r="F1" s="326"/>
      <c r="G1" s="326"/>
      <c r="H1" s="326"/>
      <c r="I1" s="326"/>
      <c r="J1" s="326"/>
      <c r="K1" s="326"/>
      <c r="L1" s="326"/>
    </row>
    <row r="2" spans="1:12" ht="14.25" customHeight="1">
      <c r="A2" s="326"/>
      <c r="B2" s="326"/>
      <c r="C2" s="326"/>
      <c r="D2" s="326"/>
      <c r="E2" s="326"/>
      <c r="F2" s="326"/>
      <c r="G2" s="326"/>
      <c r="H2" s="326"/>
      <c r="I2" s="326"/>
      <c r="J2" s="326"/>
      <c r="K2" s="326"/>
      <c r="L2" s="326"/>
    </row>
    <row r="3" ht="14.25" customHeight="1" thickBot="1"/>
    <row r="4" spans="6:12" ht="14.25" customHeight="1" thickBot="1">
      <c r="F4" s="1" t="s">
        <v>33</v>
      </c>
      <c r="G4" s="2"/>
      <c r="H4" s="3"/>
      <c r="I4" s="53"/>
      <c r="J4" s="4"/>
      <c r="K4" s="5" t="s">
        <v>522</v>
      </c>
      <c r="L4" s="6"/>
    </row>
    <row r="5" spans="6:12" ht="14.25" customHeight="1" thickBot="1">
      <c r="F5" s="28" t="s">
        <v>131</v>
      </c>
      <c r="G5" s="4"/>
      <c r="H5" s="29"/>
      <c r="I5" s="53"/>
      <c r="J5" s="204"/>
      <c r="K5" s="5" t="s">
        <v>523</v>
      </c>
      <c r="L5" s="6"/>
    </row>
    <row r="6" spans="6:12" ht="14.25" customHeight="1" thickBot="1">
      <c r="F6" s="28" t="s">
        <v>34</v>
      </c>
      <c r="G6" s="4"/>
      <c r="H6" s="29"/>
      <c r="I6" s="53"/>
      <c r="J6" s="7"/>
      <c r="K6" s="8">
        <v>1500</v>
      </c>
      <c r="L6" s="6"/>
    </row>
    <row r="7" spans="6:12" ht="14.25" customHeight="1" thickBot="1">
      <c r="F7" s="54" t="s">
        <v>35</v>
      </c>
      <c r="G7" s="55"/>
      <c r="H7" s="56"/>
      <c r="I7" s="53"/>
      <c r="J7" s="57"/>
      <c r="K7" s="58" t="s">
        <v>553</v>
      </c>
      <c r="L7" s="59"/>
    </row>
    <row r="8" spans="6:12" ht="12.75" customHeight="1">
      <c r="F8" s="62"/>
      <c r="G8" s="62"/>
      <c r="H8" s="62"/>
      <c r="I8" s="59"/>
      <c r="J8" s="59"/>
      <c r="K8" s="59" t="s">
        <v>162</v>
      </c>
      <c r="L8" s="59"/>
    </row>
    <row r="9" spans="1:12" s="64" customFormat="1" ht="13.5" customHeight="1" thickBot="1">
      <c r="A9" s="327" t="s">
        <v>36</v>
      </c>
      <c r="B9" s="327"/>
      <c r="C9" s="327"/>
      <c r="D9" s="327"/>
      <c r="E9" s="327"/>
      <c r="F9" s="327"/>
      <c r="G9" s="327"/>
      <c r="H9" s="327"/>
      <c r="I9" s="327"/>
      <c r="J9" s="327"/>
      <c r="K9" s="327"/>
      <c r="L9" s="327"/>
    </row>
    <row r="10" spans="1:12" s="66" customFormat="1" ht="20.25" customHeight="1" thickBot="1">
      <c r="A10" s="328"/>
      <c r="B10" s="329"/>
      <c r="C10" s="65" t="s">
        <v>37</v>
      </c>
      <c r="D10" s="330" t="s">
        <v>38</v>
      </c>
      <c r="E10" s="331"/>
      <c r="F10" s="331"/>
      <c r="G10" s="331"/>
      <c r="H10" s="331"/>
      <c r="I10" s="331"/>
      <c r="J10" s="332"/>
      <c r="K10" s="331" t="s">
        <v>39</v>
      </c>
      <c r="L10" s="332"/>
    </row>
    <row r="11" spans="1:14" ht="18" customHeight="1" thickBot="1">
      <c r="A11" s="442" t="s">
        <v>132</v>
      </c>
      <c r="B11" s="454"/>
      <c r="C11" s="9">
        <v>1</v>
      </c>
      <c r="D11" s="45" t="s">
        <v>40</v>
      </c>
      <c r="E11" s="46"/>
      <c r="F11" s="46"/>
      <c r="G11" s="46"/>
      <c r="H11" s="46"/>
      <c r="I11" s="67"/>
      <c r="J11" s="67"/>
      <c r="K11" s="68" t="s">
        <v>160</v>
      </c>
      <c r="L11" s="256">
        <v>152379</v>
      </c>
      <c r="M11" s="44">
        <v>86750</v>
      </c>
      <c r="N11" s="61">
        <f>L11/M11-1</f>
        <v>0.7565302593659942</v>
      </c>
    </row>
    <row r="12" spans="1:14" ht="18" customHeight="1" thickBot="1">
      <c r="A12" s="444"/>
      <c r="B12" s="455"/>
      <c r="C12" s="9">
        <v>2</v>
      </c>
      <c r="D12" s="47" t="s">
        <v>41</v>
      </c>
      <c r="E12" s="48"/>
      <c r="F12" s="48"/>
      <c r="G12" s="48"/>
      <c r="H12" s="48"/>
      <c r="I12" s="67"/>
      <c r="J12" s="67"/>
      <c r="K12" s="70" t="s">
        <v>160</v>
      </c>
      <c r="L12" s="71">
        <f>L13</f>
        <v>735</v>
      </c>
      <c r="N12" s="61" t="e">
        <f aca="true" t="shared" si="0" ref="N12:N22">L12/M12-1</f>
        <v>#DIV/0!</v>
      </c>
    </row>
    <row r="13" spans="1:14" ht="18" customHeight="1" thickBot="1">
      <c r="A13" s="444"/>
      <c r="B13" s="455"/>
      <c r="C13" s="9">
        <v>3</v>
      </c>
      <c r="D13" s="47" t="s">
        <v>42</v>
      </c>
      <c r="E13" s="48"/>
      <c r="F13" s="48"/>
      <c r="G13" s="48"/>
      <c r="H13" s="48"/>
      <c r="I13" s="67"/>
      <c r="J13" s="67"/>
      <c r="K13" s="70" t="s">
        <v>160</v>
      </c>
      <c r="L13" s="44">
        <v>735</v>
      </c>
      <c r="M13" s="44">
        <v>498</v>
      </c>
      <c r="N13" s="61">
        <f t="shared" si="0"/>
        <v>0.47590361445783125</v>
      </c>
    </row>
    <row r="14" spans="1:14" ht="18" customHeight="1" thickBot="1">
      <c r="A14" s="444"/>
      <c r="B14" s="455"/>
      <c r="C14" s="9">
        <v>4</v>
      </c>
      <c r="D14" s="47" t="s">
        <v>43</v>
      </c>
      <c r="E14" s="48"/>
      <c r="F14" s="48"/>
      <c r="G14" s="48"/>
      <c r="H14" s="48"/>
      <c r="I14" s="67"/>
      <c r="J14" s="67"/>
      <c r="K14" s="70" t="s">
        <v>160</v>
      </c>
      <c r="L14" s="44">
        <v>0</v>
      </c>
      <c r="M14" s="44">
        <v>36</v>
      </c>
      <c r="N14" s="61">
        <f t="shared" si="0"/>
        <v>-1</v>
      </c>
    </row>
    <row r="15" spans="1:14" ht="18" customHeight="1" thickBot="1">
      <c r="A15" s="444"/>
      <c r="B15" s="455"/>
      <c r="C15" s="9">
        <v>5</v>
      </c>
      <c r="D15" s="47" t="s">
        <v>133</v>
      </c>
      <c r="E15" s="48"/>
      <c r="F15" s="48"/>
      <c r="G15" s="48"/>
      <c r="H15" s="48"/>
      <c r="I15" s="67"/>
      <c r="J15" s="67"/>
      <c r="K15" s="70" t="s">
        <v>160</v>
      </c>
      <c r="L15" s="44">
        <v>0</v>
      </c>
      <c r="M15" s="44">
        <v>19.5</v>
      </c>
      <c r="N15" s="61">
        <f t="shared" si="0"/>
        <v>-1</v>
      </c>
    </row>
    <row r="16" spans="1:14" ht="18" customHeight="1" thickBot="1">
      <c r="A16" s="444"/>
      <c r="B16" s="455"/>
      <c r="C16" s="9">
        <v>6</v>
      </c>
      <c r="D16" s="47" t="s">
        <v>134</v>
      </c>
      <c r="E16" s="48"/>
      <c r="F16" s="48"/>
      <c r="G16" s="48"/>
      <c r="H16" s="48"/>
      <c r="I16" s="67"/>
      <c r="J16" s="67"/>
      <c r="K16" s="70" t="s">
        <v>160</v>
      </c>
      <c r="L16" s="44">
        <v>9200</v>
      </c>
      <c r="M16" s="44">
        <v>10000</v>
      </c>
      <c r="N16" s="61">
        <f t="shared" si="0"/>
        <v>-0.07999999999999996</v>
      </c>
    </row>
    <row r="17" spans="1:14" ht="18" customHeight="1" thickBot="1">
      <c r="A17" s="444"/>
      <c r="B17" s="455"/>
      <c r="C17" s="9">
        <v>7</v>
      </c>
      <c r="D17" s="49" t="s">
        <v>44</v>
      </c>
      <c r="E17" s="50"/>
      <c r="F17" s="50"/>
      <c r="G17" s="50"/>
      <c r="H17" s="50"/>
      <c r="I17" s="67"/>
      <c r="J17" s="67"/>
      <c r="K17" s="70" t="s">
        <v>160</v>
      </c>
      <c r="L17" s="44">
        <v>245</v>
      </c>
      <c r="M17" s="44">
        <v>151</v>
      </c>
      <c r="N17" s="61">
        <f t="shared" si="0"/>
        <v>0.6225165562913908</v>
      </c>
    </row>
    <row r="18" spans="1:14" ht="18" customHeight="1" thickBot="1">
      <c r="A18" s="444"/>
      <c r="B18" s="455"/>
      <c r="C18" s="9">
        <v>8</v>
      </c>
      <c r="D18" s="49" t="s">
        <v>45</v>
      </c>
      <c r="E18" s="50"/>
      <c r="F18" s="50"/>
      <c r="G18" s="50"/>
      <c r="H18" s="50"/>
      <c r="I18" s="67"/>
      <c r="J18" s="67"/>
      <c r="K18" s="70" t="s">
        <v>160</v>
      </c>
      <c r="L18" s="319">
        <v>5.83</v>
      </c>
      <c r="M18" s="184">
        <v>1.866</v>
      </c>
      <c r="N18" s="61">
        <f t="shared" si="0"/>
        <v>2.1243301178992495</v>
      </c>
    </row>
    <row r="19" spans="1:14" ht="18" customHeight="1" thickBot="1">
      <c r="A19" s="444"/>
      <c r="B19" s="455"/>
      <c r="C19" s="9" t="s">
        <v>527</v>
      </c>
      <c r="D19" s="49" t="s">
        <v>526</v>
      </c>
      <c r="E19" s="50"/>
      <c r="F19" s="50"/>
      <c r="G19" s="50"/>
      <c r="H19" s="50"/>
      <c r="I19" s="67"/>
      <c r="J19" s="67"/>
      <c r="K19" s="70" t="s">
        <v>160</v>
      </c>
      <c r="L19" s="320">
        <v>3.093</v>
      </c>
      <c r="M19" s="184"/>
      <c r="N19" s="61"/>
    </row>
    <row r="20" spans="1:14" ht="18" customHeight="1" thickBot="1">
      <c r="A20" s="444"/>
      <c r="B20" s="455"/>
      <c r="C20" s="9">
        <v>9</v>
      </c>
      <c r="D20" s="49" t="s">
        <v>46</v>
      </c>
      <c r="E20" s="50"/>
      <c r="F20" s="50"/>
      <c r="G20" s="50"/>
      <c r="H20" s="50"/>
      <c r="I20" s="67"/>
      <c r="J20" s="67"/>
      <c r="K20" s="70" t="s">
        <v>160</v>
      </c>
      <c r="L20" s="44">
        <v>26.08</v>
      </c>
      <c r="M20" s="44">
        <v>6.75</v>
      </c>
      <c r="N20" s="61">
        <f t="shared" si="0"/>
        <v>2.8637037037037034</v>
      </c>
    </row>
    <row r="21" spans="1:14" ht="18" customHeight="1" thickBot="1">
      <c r="A21" s="444"/>
      <c r="B21" s="455"/>
      <c r="C21" s="9">
        <v>10</v>
      </c>
      <c r="D21" s="49" t="s">
        <v>47</v>
      </c>
      <c r="E21" s="50"/>
      <c r="F21" s="50"/>
      <c r="G21" s="50"/>
      <c r="H21" s="50"/>
      <c r="I21" s="67"/>
      <c r="J21" s="67"/>
      <c r="K21" s="70" t="s">
        <v>160</v>
      </c>
      <c r="L21" s="44">
        <v>35.12</v>
      </c>
      <c r="M21" s="44">
        <v>10.45</v>
      </c>
      <c r="N21" s="61">
        <f t="shared" si="0"/>
        <v>2.3607655502392344</v>
      </c>
    </row>
    <row r="22" spans="1:14" ht="18" customHeight="1" thickBot="1">
      <c r="A22" s="446"/>
      <c r="B22" s="456"/>
      <c r="C22" s="9">
        <v>11</v>
      </c>
      <c r="D22" s="49" t="s">
        <v>48</v>
      </c>
      <c r="E22" s="50"/>
      <c r="F22" s="50"/>
      <c r="G22" s="50"/>
      <c r="H22" s="50"/>
      <c r="I22" s="67"/>
      <c r="J22" s="67"/>
      <c r="K22" s="70" t="s">
        <v>160</v>
      </c>
      <c r="L22" s="44">
        <v>117</v>
      </c>
      <c r="M22" s="44">
        <v>69</v>
      </c>
      <c r="N22" s="61">
        <f t="shared" si="0"/>
        <v>0.6956521739130435</v>
      </c>
    </row>
    <row r="23" spans="1:14" ht="18.75" customHeight="1" thickBot="1">
      <c r="A23" s="448" t="s">
        <v>428</v>
      </c>
      <c r="B23" s="449"/>
      <c r="C23" s="9">
        <v>12</v>
      </c>
      <c r="D23" s="49" t="s">
        <v>51</v>
      </c>
      <c r="E23" s="50"/>
      <c r="F23" s="50"/>
      <c r="G23" s="50"/>
      <c r="H23" s="50"/>
      <c r="I23" s="67"/>
      <c r="J23" s="67"/>
      <c r="K23" s="70" t="s">
        <v>160</v>
      </c>
      <c r="L23" s="44">
        <v>0</v>
      </c>
      <c r="M23" s="72"/>
      <c r="N23" s="61"/>
    </row>
    <row r="24" spans="1:14" ht="23.25" customHeight="1" thickBot="1">
      <c r="A24" s="450"/>
      <c r="B24" s="451"/>
      <c r="C24" s="9">
        <v>13</v>
      </c>
      <c r="D24" s="74" t="s">
        <v>52</v>
      </c>
      <c r="E24" s="75"/>
      <c r="F24" s="75"/>
      <c r="G24" s="75"/>
      <c r="H24" s="75"/>
      <c r="I24" s="67"/>
      <c r="J24" s="67"/>
      <c r="K24" s="70" t="s">
        <v>160</v>
      </c>
      <c r="L24" s="44">
        <v>144.46</v>
      </c>
      <c r="M24" s="72"/>
      <c r="N24" s="61"/>
    </row>
    <row r="25" spans="1:14" ht="20.25" customHeight="1" thickBot="1">
      <c r="A25" s="450"/>
      <c r="B25" s="451"/>
      <c r="C25" s="9">
        <v>14</v>
      </c>
      <c r="D25" s="49" t="s">
        <v>53</v>
      </c>
      <c r="E25" s="50"/>
      <c r="F25" s="50"/>
      <c r="G25" s="50"/>
      <c r="H25" s="50"/>
      <c r="I25" s="76"/>
      <c r="J25" s="76"/>
      <c r="K25" s="70" t="s">
        <v>160</v>
      </c>
      <c r="L25" s="77">
        <v>2024.97</v>
      </c>
      <c r="M25" s="72"/>
      <c r="N25" s="61"/>
    </row>
    <row r="26" spans="1:14" ht="21" customHeight="1" thickBot="1">
      <c r="A26" s="450"/>
      <c r="B26" s="451"/>
      <c r="C26" s="9">
        <v>15</v>
      </c>
      <c r="D26" s="49" t="s">
        <v>54</v>
      </c>
      <c r="E26" s="50"/>
      <c r="F26" s="50"/>
      <c r="G26" s="50"/>
      <c r="H26" s="50"/>
      <c r="I26" s="67"/>
      <c r="J26" s="67"/>
      <c r="K26" s="70" t="s">
        <v>160</v>
      </c>
      <c r="L26" s="77">
        <v>2482.91</v>
      </c>
      <c r="M26" s="72"/>
      <c r="N26" s="61"/>
    </row>
    <row r="27" spans="1:14" ht="20.25" customHeight="1" thickBot="1">
      <c r="A27" s="452"/>
      <c r="B27" s="453"/>
      <c r="C27" s="9">
        <v>16</v>
      </c>
      <c r="D27" s="49" t="s">
        <v>55</v>
      </c>
      <c r="E27" s="50"/>
      <c r="F27" s="50"/>
      <c r="G27" s="50"/>
      <c r="H27" s="50"/>
      <c r="I27" s="67"/>
      <c r="J27" s="67"/>
      <c r="K27" s="70" t="s">
        <v>160</v>
      </c>
      <c r="L27" s="77">
        <v>3165.49</v>
      </c>
      <c r="M27" s="72"/>
      <c r="N27" s="61"/>
    </row>
    <row r="28" spans="1:14" ht="18" customHeight="1" thickBot="1">
      <c r="A28" s="442" t="s">
        <v>56</v>
      </c>
      <c r="B28" s="454"/>
      <c r="C28" s="9">
        <v>17</v>
      </c>
      <c r="D28" s="47" t="s">
        <v>57</v>
      </c>
      <c r="E28" s="48"/>
      <c r="F28" s="48"/>
      <c r="G28" s="48"/>
      <c r="H28" s="48"/>
      <c r="I28" s="76"/>
      <c r="J28" s="67"/>
      <c r="K28" s="70" t="s">
        <v>58</v>
      </c>
      <c r="L28" s="78" t="s">
        <v>519</v>
      </c>
      <c r="M28" s="72"/>
      <c r="N28" s="61"/>
    </row>
    <row r="29" spans="1:14" ht="18" customHeight="1" thickBot="1">
      <c r="A29" s="444"/>
      <c r="B29" s="455"/>
      <c r="C29" s="9">
        <v>18</v>
      </c>
      <c r="D29" s="47" t="s">
        <v>59</v>
      </c>
      <c r="E29" s="48"/>
      <c r="F29" s="48"/>
      <c r="G29" s="48"/>
      <c r="H29" s="48"/>
      <c r="I29" s="76"/>
      <c r="J29" s="67"/>
      <c r="K29" s="80" t="s">
        <v>60</v>
      </c>
      <c r="L29" s="78" t="s">
        <v>154</v>
      </c>
      <c r="M29" s="72"/>
      <c r="N29" s="61"/>
    </row>
    <row r="30" spans="1:14" ht="18" customHeight="1" thickBot="1">
      <c r="A30" s="444"/>
      <c r="B30" s="455"/>
      <c r="C30" s="9">
        <v>19</v>
      </c>
      <c r="D30" s="49" t="s">
        <v>61</v>
      </c>
      <c r="E30" s="50"/>
      <c r="F30" s="50"/>
      <c r="G30" s="50"/>
      <c r="H30" s="50"/>
      <c r="I30" s="67"/>
      <c r="J30" s="67"/>
      <c r="K30" s="82" t="s">
        <v>29</v>
      </c>
      <c r="L30" s="83">
        <v>35.8</v>
      </c>
      <c r="M30" s="72"/>
      <c r="N30" s="61"/>
    </row>
    <row r="31" spans="1:14" ht="18" customHeight="1" thickBot="1">
      <c r="A31" s="444"/>
      <c r="B31" s="455"/>
      <c r="C31" s="9">
        <v>20</v>
      </c>
      <c r="D31" s="49" t="s">
        <v>62</v>
      </c>
      <c r="E31" s="50"/>
      <c r="F31" s="50"/>
      <c r="G31" s="50"/>
      <c r="H31" s="50"/>
      <c r="I31" s="67"/>
      <c r="J31" s="67"/>
      <c r="K31" s="84" t="s">
        <v>161</v>
      </c>
      <c r="L31" s="85">
        <v>1500</v>
      </c>
      <c r="M31" s="72"/>
      <c r="N31" s="61"/>
    </row>
    <row r="32" spans="1:14" ht="18" customHeight="1" thickBot="1">
      <c r="A32" s="444"/>
      <c r="B32" s="455"/>
      <c r="C32" s="9">
        <v>21</v>
      </c>
      <c r="D32" s="49" t="s">
        <v>136</v>
      </c>
      <c r="E32" s="50"/>
      <c r="F32" s="50"/>
      <c r="G32" s="50"/>
      <c r="H32" s="50"/>
      <c r="I32" s="67"/>
      <c r="J32" s="67"/>
      <c r="K32" s="84" t="s">
        <v>60</v>
      </c>
      <c r="L32" s="83">
        <v>54</v>
      </c>
      <c r="M32" s="72"/>
      <c r="N32" s="61"/>
    </row>
    <row r="33" spans="1:12" ht="18" customHeight="1" thickBot="1">
      <c r="A33" s="444"/>
      <c r="B33" s="455"/>
      <c r="C33" s="9">
        <v>22</v>
      </c>
      <c r="D33" s="49" t="s">
        <v>137</v>
      </c>
      <c r="E33" s="50"/>
      <c r="F33" s="50"/>
      <c r="G33" s="50"/>
      <c r="H33" s="50"/>
      <c r="I33" s="67"/>
      <c r="J33" s="67"/>
      <c r="K33" s="82" t="s">
        <v>29</v>
      </c>
      <c r="L33" s="83">
        <v>73.44</v>
      </c>
    </row>
    <row r="34" spans="1:12" ht="18" customHeight="1" thickBot="1">
      <c r="A34" s="444"/>
      <c r="B34" s="455"/>
      <c r="C34" s="9">
        <v>23</v>
      </c>
      <c r="D34" s="49" t="s">
        <v>63</v>
      </c>
      <c r="E34" s="50"/>
      <c r="F34" s="50"/>
      <c r="G34" s="50"/>
      <c r="H34" s="50"/>
      <c r="I34" s="67"/>
      <c r="J34" s="67"/>
      <c r="K34" s="82" t="s">
        <v>29</v>
      </c>
      <c r="L34" s="83">
        <v>20</v>
      </c>
    </row>
    <row r="35" spans="1:12" ht="18" customHeight="1" thickBot="1">
      <c r="A35" s="444"/>
      <c r="B35" s="455"/>
      <c r="C35" s="9">
        <v>24</v>
      </c>
      <c r="D35" s="49" t="s">
        <v>64</v>
      </c>
      <c r="E35" s="50"/>
      <c r="F35" s="50"/>
      <c r="G35" s="50"/>
      <c r="H35" s="50"/>
      <c r="I35" s="67"/>
      <c r="J35" s="67"/>
      <c r="K35" s="84" t="s">
        <v>161</v>
      </c>
      <c r="L35" s="85">
        <v>70000</v>
      </c>
    </row>
    <row r="36" spans="1:12" ht="18" customHeight="1" thickBot="1">
      <c r="A36" s="444"/>
      <c r="B36" s="455"/>
      <c r="C36" s="9">
        <v>25</v>
      </c>
      <c r="D36" s="49" t="s">
        <v>65</v>
      </c>
      <c r="E36" s="50"/>
      <c r="F36" s="50"/>
      <c r="G36" s="50"/>
      <c r="H36" s="50"/>
      <c r="I36" s="67"/>
      <c r="J36" s="67"/>
      <c r="K36" s="70" t="s">
        <v>161</v>
      </c>
      <c r="L36" s="86">
        <v>1500</v>
      </c>
    </row>
    <row r="37" spans="1:12" ht="18" customHeight="1" thickBot="1">
      <c r="A37" s="444"/>
      <c r="B37" s="455"/>
      <c r="C37" s="9">
        <v>26</v>
      </c>
      <c r="D37" s="49" t="s">
        <v>66</v>
      </c>
      <c r="E37" s="50"/>
      <c r="F37" s="50"/>
      <c r="G37" s="50"/>
      <c r="H37" s="50"/>
      <c r="I37" s="67"/>
      <c r="J37" s="67"/>
      <c r="K37" s="84" t="s">
        <v>58</v>
      </c>
      <c r="L37" s="83">
        <v>7</v>
      </c>
    </row>
    <row r="38" spans="1:12" ht="18" customHeight="1" thickBot="1">
      <c r="A38" s="444"/>
      <c r="B38" s="455"/>
      <c r="C38" s="9">
        <v>27</v>
      </c>
      <c r="D38" s="49" t="s">
        <v>67</v>
      </c>
      <c r="E38" s="50"/>
      <c r="F38" s="50"/>
      <c r="G38" s="50"/>
      <c r="H38" s="50"/>
      <c r="I38" s="67"/>
      <c r="J38" s="67"/>
      <c r="K38" s="84" t="s">
        <v>30</v>
      </c>
      <c r="L38" s="83">
        <v>7.5</v>
      </c>
    </row>
    <row r="39" spans="1:12" ht="18" customHeight="1" thickBot="1">
      <c r="A39" s="444"/>
      <c r="B39" s="455"/>
      <c r="C39" s="9" t="s">
        <v>529</v>
      </c>
      <c r="D39" s="49" t="s">
        <v>528</v>
      </c>
      <c r="E39" s="50"/>
      <c r="F39" s="50"/>
      <c r="G39" s="50"/>
      <c r="H39" s="50"/>
      <c r="I39" s="67"/>
      <c r="J39" s="67"/>
      <c r="K39" s="84" t="s">
        <v>30</v>
      </c>
      <c r="L39" s="309">
        <v>0.0417</v>
      </c>
    </row>
    <row r="40" spans="1:12" ht="18" customHeight="1" thickBot="1">
      <c r="A40" s="444"/>
      <c r="B40" s="455"/>
      <c r="C40" s="9">
        <v>28</v>
      </c>
      <c r="D40" s="49" t="s">
        <v>68</v>
      </c>
      <c r="E40" s="50"/>
      <c r="F40" s="50"/>
      <c r="G40" s="50"/>
      <c r="H40" s="50"/>
      <c r="I40" s="67"/>
      <c r="J40" s="67"/>
      <c r="K40" s="84" t="s">
        <v>69</v>
      </c>
      <c r="L40" s="83">
        <v>3</v>
      </c>
    </row>
    <row r="41" spans="1:12" ht="18" customHeight="1" thickBot="1">
      <c r="A41" s="444"/>
      <c r="B41" s="455"/>
      <c r="C41" s="9">
        <v>29</v>
      </c>
      <c r="D41" s="49" t="s">
        <v>70</v>
      </c>
      <c r="E41" s="50"/>
      <c r="F41" s="50"/>
      <c r="G41" s="50"/>
      <c r="H41" s="50"/>
      <c r="I41" s="67"/>
      <c r="J41" s="67"/>
      <c r="K41" s="84" t="s">
        <v>69</v>
      </c>
      <c r="L41" s="83">
        <v>0</v>
      </c>
    </row>
    <row r="42" spans="1:12" ht="18" customHeight="1" thickBot="1">
      <c r="A42" s="444"/>
      <c r="B42" s="455"/>
      <c r="C42" s="9">
        <v>30</v>
      </c>
      <c r="D42" s="49" t="s">
        <v>71</v>
      </c>
      <c r="E42" s="50"/>
      <c r="F42" s="50"/>
      <c r="G42" s="50"/>
      <c r="H42" s="50"/>
      <c r="I42" s="67"/>
      <c r="J42" s="67"/>
      <c r="K42" s="84" t="s">
        <v>161</v>
      </c>
      <c r="L42" s="85">
        <v>30000</v>
      </c>
    </row>
    <row r="43" spans="1:12" ht="18" customHeight="1" thickBot="1">
      <c r="A43" s="444"/>
      <c r="B43" s="455"/>
      <c r="C43" s="9">
        <v>31</v>
      </c>
      <c r="D43" s="49" t="s">
        <v>72</v>
      </c>
      <c r="E43" s="50"/>
      <c r="F43" s="50"/>
      <c r="G43" s="50"/>
      <c r="H43" s="50"/>
      <c r="I43" s="67"/>
      <c r="J43" s="67"/>
      <c r="K43" s="84" t="s">
        <v>161</v>
      </c>
      <c r="L43" s="85">
        <v>120000</v>
      </c>
    </row>
    <row r="44" spans="1:12" ht="18" customHeight="1" thickBot="1">
      <c r="A44" s="444"/>
      <c r="B44" s="455"/>
      <c r="C44" s="9">
        <v>32</v>
      </c>
      <c r="D44" s="49" t="s">
        <v>73</v>
      </c>
      <c r="E44" s="50"/>
      <c r="F44" s="50"/>
      <c r="G44" s="50"/>
      <c r="H44" s="50"/>
      <c r="I44" s="67"/>
      <c r="J44" s="67"/>
      <c r="K44" s="84" t="s">
        <v>69</v>
      </c>
      <c r="L44" s="83">
        <v>2</v>
      </c>
    </row>
    <row r="45" spans="1:12" ht="18" customHeight="1" thickBot="1">
      <c r="A45" s="444"/>
      <c r="B45" s="455"/>
      <c r="C45" s="9">
        <v>33</v>
      </c>
      <c r="D45" s="47" t="s">
        <v>74</v>
      </c>
      <c r="E45" s="48"/>
      <c r="F45" s="48"/>
      <c r="G45" s="48"/>
      <c r="H45" s="48"/>
      <c r="I45" s="67"/>
      <c r="J45" s="67"/>
      <c r="K45" s="82" t="s">
        <v>29</v>
      </c>
      <c r="L45" s="83">
        <v>1</v>
      </c>
    </row>
    <row r="46" spans="1:12" ht="18" customHeight="1" thickBot="1">
      <c r="A46" s="444"/>
      <c r="B46" s="455"/>
      <c r="C46" s="9">
        <v>34</v>
      </c>
      <c r="D46" s="47" t="s">
        <v>75</v>
      </c>
      <c r="E46" s="48"/>
      <c r="F46" s="48"/>
      <c r="G46" s="48"/>
      <c r="H46" s="48"/>
      <c r="I46" s="67"/>
      <c r="J46" s="67"/>
      <c r="K46" s="82" t="s">
        <v>29</v>
      </c>
      <c r="L46" s="83">
        <v>13.2</v>
      </c>
    </row>
    <row r="47" spans="1:12" ht="18" customHeight="1" thickBot="1">
      <c r="A47" s="444"/>
      <c r="B47" s="455"/>
      <c r="C47" s="9">
        <v>35</v>
      </c>
      <c r="D47" s="47" t="s">
        <v>164</v>
      </c>
      <c r="E47" s="48"/>
      <c r="F47" s="48"/>
      <c r="G47" s="48"/>
      <c r="H47" s="48"/>
      <c r="I47" s="67"/>
      <c r="J47" s="67"/>
      <c r="K47" s="82" t="s">
        <v>29</v>
      </c>
      <c r="L47" s="86">
        <v>1</v>
      </c>
    </row>
    <row r="48" spans="1:12" ht="18" customHeight="1" thickBot="1">
      <c r="A48" s="444"/>
      <c r="B48" s="455"/>
      <c r="C48" s="9">
        <v>36</v>
      </c>
      <c r="D48" s="47" t="s">
        <v>32</v>
      </c>
      <c r="E48" s="48"/>
      <c r="F48" s="48"/>
      <c r="G48" s="48"/>
      <c r="H48" s="48"/>
      <c r="I48" s="67"/>
      <c r="J48" s="67"/>
      <c r="K48" s="82" t="s">
        <v>29</v>
      </c>
      <c r="L48" s="83">
        <v>8.06</v>
      </c>
    </row>
    <row r="49" spans="1:12" ht="18" customHeight="1" thickBot="1">
      <c r="A49" s="444"/>
      <c r="B49" s="455"/>
      <c r="C49" s="9">
        <v>37</v>
      </c>
      <c r="D49" s="47" t="s">
        <v>76</v>
      </c>
      <c r="E49" s="48"/>
      <c r="F49" s="48"/>
      <c r="G49" s="48"/>
      <c r="H49" s="48"/>
      <c r="I49" s="67"/>
      <c r="J49" s="67"/>
      <c r="K49" s="70" t="s">
        <v>160</v>
      </c>
      <c r="L49" s="77">
        <v>60</v>
      </c>
    </row>
    <row r="50" spans="1:12" ht="18" customHeight="1" thickBot="1">
      <c r="A50" s="444"/>
      <c r="B50" s="455"/>
      <c r="C50" s="9">
        <v>38</v>
      </c>
      <c r="D50" s="49" t="s">
        <v>77</v>
      </c>
      <c r="E50" s="50"/>
      <c r="F50" s="50"/>
      <c r="G50" s="50"/>
      <c r="H50" s="50"/>
      <c r="I50" s="67"/>
      <c r="J50" s="67"/>
      <c r="K50" s="82" t="s">
        <v>29</v>
      </c>
      <c r="L50" s="83">
        <v>7.38</v>
      </c>
    </row>
    <row r="51" spans="1:12" ht="18" customHeight="1" thickBot="1">
      <c r="A51" s="446"/>
      <c r="B51" s="456"/>
      <c r="C51" s="9">
        <v>39</v>
      </c>
      <c r="D51" s="49" t="s">
        <v>78</v>
      </c>
      <c r="E51" s="50"/>
      <c r="F51" s="50"/>
      <c r="G51" s="50"/>
      <c r="H51" s="50"/>
      <c r="I51" s="67"/>
      <c r="J51" s="67"/>
      <c r="K51" s="70" t="s">
        <v>29</v>
      </c>
      <c r="L51" s="86">
        <v>107.47</v>
      </c>
    </row>
    <row r="54" spans="3:12" ht="14.25" customHeight="1" thickBot="1">
      <c r="C54" s="339" t="s">
        <v>79</v>
      </c>
      <c r="D54" s="339"/>
      <c r="E54" s="339"/>
      <c r="F54" s="339"/>
      <c r="G54" s="339"/>
      <c r="H54" s="339"/>
      <c r="I54" s="339"/>
      <c r="J54" s="339"/>
      <c r="K54" s="339"/>
      <c r="L54" s="339"/>
    </row>
    <row r="55" spans="3:12" ht="26.25" thickBot="1">
      <c r="C55" s="88"/>
      <c r="D55" s="340" t="s">
        <v>80</v>
      </c>
      <c r="E55" s="341"/>
      <c r="F55" s="341"/>
      <c r="G55" s="341"/>
      <c r="H55" s="342"/>
      <c r="I55" s="340" t="s">
        <v>81</v>
      </c>
      <c r="J55" s="343"/>
      <c r="K55" s="441"/>
      <c r="L55" s="89" t="s">
        <v>82</v>
      </c>
    </row>
    <row r="56" spans="3:12" ht="14.25" customHeight="1" thickBot="1">
      <c r="C56" s="10" t="s">
        <v>83</v>
      </c>
      <c r="D56" s="31" t="s">
        <v>84</v>
      </c>
      <c r="E56" s="32"/>
      <c r="F56" s="32"/>
      <c r="G56" s="32"/>
      <c r="H56" s="37"/>
      <c r="I56" s="273">
        <f>I88</f>
        <v>1912.0181666666667</v>
      </c>
      <c r="J56" s="278"/>
      <c r="K56" s="279"/>
      <c r="L56" s="90">
        <f aca="true" t="shared" si="1" ref="L56:L62">I56/$I$77</f>
        <v>0.14357969844748764</v>
      </c>
    </row>
    <row r="57" spans="3:12" ht="14.25" customHeight="1" thickBot="1">
      <c r="C57" s="10" t="s">
        <v>85</v>
      </c>
      <c r="D57" s="31" t="s">
        <v>54</v>
      </c>
      <c r="E57" s="32"/>
      <c r="F57" s="32"/>
      <c r="G57" s="32"/>
      <c r="H57" s="37"/>
      <c r="I57" s="273">
        <f>I95</f>
        <v>5151.293377</v>
      </c>
      <c r="J57" s="278"/>
      <c r="K57" s="279"/>
      <c r="L57" s="90">
        <f t="shared" si="1"/>
        <v>0.38682746983185057</v>
      </c>
    </row>
    <row r="58" spans="3:12" ht="14.25" customHeight="1" thickBot="1">
      <c r="C58" s="10" t="s">
        <v>86</v>
      </c>
      <c r="D58" s="31" t="s">
        <v>55</v>
      </c>
      <c r="E58" s="32"/>
      <c r="F58" s="32"/>
      <c r="G58" s="32"/>
      <c r="H58" s="37"/>
      <c r="I58" s="273">
        <f>I103</f>
        <v>938.2060147142856</v>
      </c>
      <c r="J58" s="278"/>
      <c r="K58" s="279"/>
      <c r="L58" s="90">
        <f t="shared" si="1"/>
        <v>0.07045295856636105</v>
      </c>
    </row>
    <row r="59" spans="3:12" ht="14.25" customHeight="1" thickBot="1">
      <c r="C59" s="10" t="s">
        <v>87</v>
      </c>
      <c r="D59" s="31" t="s">
        <v>89</v>
      </c>
      <c r="E59" s="32"/>
      <c r="F59" s="32"/>
      <c r="G59" s="32"/>
      <c r="H59" s="37"/>
      <c r="I59" s="273">
        <f>I116</f>
        <v>882.8816999999999</v>
      </c>
      <c r="J59" s="278"/>
      <c r="K59" s="279"/>
      <c r="L59" s="90">
        <f t="shared" si="1"/>
        <v>0.0662984748057076</v>
      </c>
    </row>
    <row r="60" spans="3:12" ht="14.25" customHeight="1" thickBot="1">
      <c r="C60" s="10" t="s">
        <v>88</v>
      </c>
      <c r="D60" s="31" t="s">
        <v>139</v>
      </c>
      <c r="E60" s="32"/>
      <c r="F60" s="32"/>
      <c r="G60" s="32"/>
      <c r="H60" s="37"/>
      <c r="I60" s="273">
        <f>I125</f>
        <v>125.11999999999999</v>
      </c>
      <c r="J60" s="278"/>
      <c r="K60" s="279"/>
      <c r="L60" s="90">
        <f t="shared" si="1"/>
        <v>0.009395670074133528</v>
      </c>
    </row>
    <row r="61" spans="3:12" ht="14.25" customHeight="1" thickBot="1">
      <c r="C61" s="10" t="s">
        <v>138</v>
      </c>
      <c r="D61" s="31" t="s">
        <v>91</v>
      </c>
      <c r="E61" s="32"/>
      <c r="F61" s="32"/>
      <c r="G61" s="32"/>
      <c r="H61" s="37"/>
      <c r="I61" s="273">
        <f>I133</f>
        <v>180.78583333333333</v>
      </c>
      <c r="J61" s="278"/>
      <c r="K61" s="279"/>
      <c r="L61" s="90">
        <f t="shared" si="1"/>
        <v>0.013575799585016717</v>
      </c>
    </row>
    <row r="62" spans="3:12" ht="14.25" customHeight="1" thickBot="1">
      <c r="C62" s="10" t="s">
        <v>90</v>
      </c>
      <c r="D62" s="31" t="s">
        <v>92</v>
      </c>
      <c r="E62" s="32"/>
      <c r="F62" s="32"/>
      <c r="G62" s="32"/>
      <c r="H62" s="37"/>
      <c r="I62" s="273">
        <f>I142</f>
        <v>1104.01169651</v>
      </c>
      <c r="J62" s="278"/>
      <c r="K62" s="279"/>
      <c r="L62" s="90">
        <f t="shared" si="1"/>
        <v>0.08290384957155048</v>
      </c>
    </row>
    <row r="63" spans="3:12" ht="14.25" customHeight="1" thickBot="1">
      <c r="C63" s="350" t="s">
        <v>93</v>
      </c>
      <c r="D63" s="351"/>
      <c r="E63" s="351"/>
      <c r="F63" s="351"/>
      <c r="G63" s="351"/>
      <c r="H63" s="352"/>
      <c r="I63" s="353">
        <f>SUM(I56:K62)</f>
        <v>10294.316788224287</v>
      </c>
      <c r="J63" s="457"/>
      <c r="K63" s="458"/>
      <c r="L63" s="362">
        <f>SUM(L56:L62)</f>
        <v>0.7730339208821077</v>
      </c>
    </row>
    <row r="64" spans="3:12" ht="14.25" customHeight="1" thickBot="1">
      <c r="C64" s="363" t="s">
        <v>165</v>
      </c>
      <c r="D64" s="364"/>
      <c r="E64" s="364"/>
      <c r="F64" s="364"/>
      <c r="G64" s="364"/>
      <c r="H64" s="365"/>
      <c r="I64" s="459"/>
      <c r="J64" s="460"/>
      <c r="K64" s="461"/>
      <c r="L64" s="362"/>
    </row>
    <row r="65" spans="3:12" ht="14.25" customHeight="1">
      <c r="C65" s="11"/>
      <c r="D65" s="11"/>
      <c r="E65" s="11"/>
      <c r="F65" s="11"/>
      <c r="G65" s="11"/>
      <c r="H65" s="11"/>
      <c r="I65" s="11"/>
      <c r="J65" s="91"/>
      <c r="K65" s="11"/>
      <c r="L65" s="11"/>
    </row>
    <row r="66" spans="3:12" ht="15.75" customHeight="1" thickBot="1">
      <c r="C66" s="339" t="s">
        <v>94</v>
      </c>
      <c r="D66" s="339"/>
      <c r="E66" s="339"/>
      <c r="F66" s="339"/>
      <c r="G66" s="339"/>
      <c r="H66" s="339"/>
      <c r="I66" s="339"/>
      <c r="J66" s="339"/>
      <c r="K66" s="339"/>
      <c r="L66" s="339"/>
    </row>
    <row r="67" spans="3:12" ht="26.25" thickBot="1">
      <c r="C67" s="88"/>
      <c r="D67" s="340" t="s">
        <v>95</v>
      </c>
      <c r="E67" s="341"/>
      <c r="F67" s="341"/>
      <c r="G67" s="341"/>
      <c r="H67" s="342"/>
      <c r="I67" s="340" t="s">
        <v>96</v>
      </c>
      <c r="J67" s="343"/>
      <c r="K67" s="441"/>
      <c r="L67" s="89" t="s">
        <v>82</v>
      </c>
    </row>
    <row r="68" spans="3:12" ht="14.25" customHeight="1" thickBot="1">
      <c r="C68" s="12" t="s">
        <v>83</v>
      </c>
      <c r="D68" s="359" t="s">
        <v>97</v>
      </c>
      <c r="E68" s="360"/>
      <c r="F68" s="360"/>
      <c r="G68" s="360"/>
      <c r="H68" s="361"/>
      <c r="I68" s="274">
        <f>I159</f>
        <v>1.0575933333333334</v>
      </c>
      <c r="J68" s="275"/>
      <c r="K68" s="276"/>
      <c r="L68" s="92">
        <f aca="true" t="shared" si="2" ref="L68:L73">(I68*$L$36)/$I$77</f>
        <v>0.1191272142655426</v>
      </c>
    </row>
    <row r="69" spans="3:12" ht="14.25" customHeight="1" thickBot="1">
      <c r="C69" s="12" t="s">
        <v>85</v>
      </c>
      <c r="D69" s="359" t="s">
        <v>98</v>
      </c>
      <c r="E69" s="360"/>
      <c r="F69" s="360"/>
      <c r="G69" s="360"/>
      <c r="H69" s="361"/>
      <c r="I69" s="274">
        <f>I167</f>
        <v>0.7773333333333333</v>
      </c>
      <c r="J69" s="275"/>
      <c r="K69" s="276"/>
      <c r="L69" s="92">
        <f t="shared" si="2"/>
        <v>0.08755875404763183</v>
      </c>
    </row>
    <row r="70" spans="3:12" ht="14.25" customHeight="1" thickBot="1">
      <c r="C70" s="12" t="s">
        <v>86</v>
      </c>
      <c r="D70" s="359" t="s">
        <v>99</v>
      </c>
      <c r="E70" s="360"/>
      <c r="F70" s="360"/>
      <c r="G70" s="360"/>
      <c r="H70" s="361"/>
      <c r="I70" s="274">
        <f>I179</f>
        <v>0.004346666666666666</v>
      </c>
      <c r="J70" s="275"/>
      <c r="K70" s="276"/>
      <c r="L70" s="92">
        <f t="shared" si="2"/>
        <v>0.0004896081272646308</v>
      </c>
    </row>
    <row r="71" spans="3:12" ht="14.25" customHeight="1" thickBot="1">
      <c r="C71" s="12" t="s">
        <v>87</v>
      </c>
      <c r="D71" s="359" t="s">
        <v>100</v>
      </c>
      <c r="E71" s="360"/>
      <c r="F71" s="360"/>
      <c r="G71" s="360"/>
      <c r="H71" s="361"/>
      <c r="I71" s="274">
        <f>I196</f>
        <v>0.078</v>
      </c>
      <c r="J71" s="275"/>
      <c r="K71" s="276"/>
      <c r="L71" s="92">
        <f t="shared" si="2"/>
        <v>0.008785912713184326</v>
      </c>
    </row>
    <row r="72" spans="3:12" ht="14.25" customHeight="1" thickBot="1">
      <c r="C72" s="12" t="s">
        <v>88</v>
      </c>
      <c r="D72" s="359" t="s">
        <v>101</v>
      </c>
      <c r="E72" s="360"/>
      <c r="F72" s="360"/>
      <c r="G72" s="360"/>
      <c r="H72" s="361"/>
      <c r="I72" s="274">
        <f>I208</f>
        <v>0.0805</v>
      </c>
      <c r="J72" s="275"/>
      <c r="K72" s="276"/>
      <c r="L72" s="92">
        <f t="shared" si="2"/>
        <v>0.009067512479632542</v>
      </c>
    </row>
    <row r="73" spans="3:12" ht="14.25" customHeight="1" thickBot="1">
      <c r="C73" s="12" t="s">
        <v>138</v>
      </c>
      <c r="D73" s="359" t="s">
        <v>530</v>
      </c>
      <c r="E73" s="360"/>
      <c r="F73" s="360"/>
      <c r="G73" s="360"/>
      <c r="H73" s="361"/>
      <c r="I73" s="310">
        <f>I216</f>
        <v>0.01719708</v>
      </c>
      <c r="J73" s="311"/>
      <c r="K73" s="312"/>
      <c r="L73" s="92">
        <f t="shared" si="2"/>
        <v>0.0019370774846365116</v>
      </c>
    </row>
    <row r="74" spans="3:12" ht="14.25" customHeight="1" thickBot="1">
      <c r="C74" s="366" t="s">
        <v>102</v>
      </c>
      <c r="D74" s="367"/>
      <c r="E74" s="367"/>
      <c r="F74" s="367"/>
      <c r="G74" s="367"/>
      <c r="H74" s="368"/>
      <c r="I74" s="369">
        <f>SUM(I68:K73)</f>
        <v>2.0149704133333333</v>
      </c>
      <c r="J74" s="354"/>
      <c r="K74" s="355"/>
      <c r="L74" s="380">
        <f>SUM(L68:L73)</f>
        <v>0.2269660791178924</v>
      </c>
    </row>
    <row r="75" spans="3:12" ht="14.25" customHeight="1" thickBot="1">
      <c r="C75" s="363" t="s">
        <v>103</v>
      </c>
      <c r="D75" s="364"/>
      <c r="E75" s="364"/>
      <c r="F75" s="364"/>
      <c r="G75" s="364"/>
      <c r="H75" s="365"/>
      <c r="I75" s="356"/>
      <c r="J75" s="357"/>
      <c r="K75" s="358"/>
      <c r="L75" s="380"/>
    </row>
    <row r="76" spans="3:12" ht="14.25" customHeight="1" thickBot="1">
      <c r="C76" s="13"/>
      <c r="D76" s="13"/>
      <c r="E76" s="13"/>
      <c r="F76" s="13"/>
      <c r="G76" s="13"/>
      <c r="H76" s="13"/>
      <c r="I76" s="14"/>
      <c r="J76" s="14"/>
      <c r="K76" s="14"/>
      <c r="L76" s="95"/>
    </row>
    <row r="77" spans="3:12" ht="14.25" customHeight="1" thickBot="1">
      <c r="C77" s="381" t="s">
        <v>104</v>
      </c>
      <c r="D77" s="382"/>
      <c r="E77" s="382"/>
      <c r="F77" s="382"/>
      <c r="G77" s="382"/>
      <c r="H77" s="383"/>
      <c r="I77" s="384">
        <f>I63+(I74*$L$36)</f>
        <v>13316.772408224286</v>
      </c>
      <c r="J77" s="385"/>
      <c r="K77" s="386"/>
      <c r="L77" s="96">
        <f>L63+L74</f>
        <v>1</v>
      </c>
    </row>
    <row r="78" spans="3:12" ht="14.25" customHeight="1">
      <c r="C78" s="205"/>
      <c r="D78" s="205"/>
      <c r="E78" s="205"/>
      <c r="F78" s="205"/>
      <c r="G78" s="205"/>
      <c r="H78" s="205"/>
      <c r="I78" s="205"/>
      <c r="J78" s="98"/>
      <c r="K78" s="98"/>
      <c r="L78" s="98"/>
    </row>
    <row r="79" spans="3:12" ht="14.25" customHeight="1">
      <c r="C79" s="370" t="s">
        <v>108</v>
      </c>
      <c r="D79" s="370"/>
      <c r="E79" s="370"/>
      <c r="F79" s="370"/>
      <c r="G79" s="370"/>
      <c r="H79" s="370"/>
      <c r="I79" s="370"/>
      <c r="J79" s="370"/>
      <c r="K79" s="370"/>
      <c r="L79" s="370"/>
    </row>
    <row r="80" spans="3:12" ht="14.25" customHeight="1" thickBot="1">
      <c r="C80" s="11"/>
      <c r="D80" s="11"/>
      <c r="E80" s="11"/>
      <c r="F80" s="11"/>
      <c r="G80" s="11"/>
      <c r="H80" s="11"/>
      <c r="I80" s="11"/>
      <c r="J80" s="206"/>
      <c r="K80" s="11"/>
      <c r="L80" s="11"/>
    </row>
    <row r="81" spans="3:12" s="100" customFormat="1" ht="14.25" customHeight="1" thickBot="1">
      <c r="C81" s="371" t="s">
        <v>150</v>
      </c>
      <c r="D81" s="372"/>
      <c r="E81" s="372"/>
      <c r="F81" s="372"/>
      <c r="G81" s="372"/>
      <c r="H81" s="372"/>
      <c r="I81" s="372"/>
      <c r="J81" s="372"/>
      <c r="K81" s="372"/>
      <c r="L81" s="373"/>
    </row>
    <row r="82" spans="3:12" s="104" customFormat="1" ht="14.25" customHeight="1">
      <c r="C82" s="101" t="s">
        <v>200</v>
      </c>
      <c r="D82" s="102"/>
      <c r="E82" s="102"/>
      <c r="F82" s="102"/>
      <c r="G82" s="102"/>
      <c r="H82" s="102"/>
      <c r="I82" s="102"/>
      <c r="J82" s="102"/>
      <c r="K82" s="102"/>
      <c r="L82" s="103"/>
    </row>
    <row r="83" spans="3:12" s="104" customFormat="1" ht="14.25" customHeight="1" thickBot="1">
      <c r="C83" s="105"/>
      <c r="D83" s="17"/>
      <c r="E83" s="24"/>
      <c r="F83" s="24"/>
      <c r="G83" s="24"/>
      <c r="H83" s="24"/>
      <c r="I83" s="24"/>
      <c r="J83" s="17"/>
      <c r="K83" s="17"/>
      <c r="L83" s="106"/>
    </row>
    <row r="84" spans="3:12" s="104" customFormat="1" ht="14.25" customHeight="1" thickBot="1">
      <c r="C84" s="107"/>
      <c r="E84" s="374" t="s">
        <v>109</v>
      </c>
      <c r="F84" s="375"/>
      <c r="G84" s="376"/>
      <c r="H84" s="108" t="s">
        <v>110</v>
      </c>
      <c r="I84" s="377">
        <f>L11</f>
        <v>152379</v>
      </c>
      <c r="J84" s="378"/>
      <c r="K84" s="379"/>
      <c r="L84" s="106"/>
    </row>
    <row r="85" spans="3:12" s="104" customFormat="1" ht="14.25" customHeight="1" thickBot="1">
      <c r="C85" s="107"/>
      <c r="E85" s="374" t="s">
        <v>140</v>
      </c>
      <c r="F85" s="375"/>
      <c r="G85" s="376"/>
      <c r="H85" s="108" t="s">
        <v>141</v>
      </c>
      <c r="I85" s="399">
        <f>L16</f>
        <v>9200</v>
      </c>
      <c r="J85" s="400"/>
      <c r="K85" s="401"/>
      <c r="L85" s="106"/>
    </row>
    <row r="86" spans="3:12" s="100" customFormat="1" ht="14.25" customHeight="1" thickBot="1">
      <c r="C86" s="109"/>
      <c r="E86" s="374" t="s">
        <v>167</v>
      </c>
      <c r="F86" s="375"/>
      <c r="G86" s="376"/>
      <c r="H86" s="110" t="s">
        <v>111</v>
      </c>
      <c r="I86" s="111"/>
      <c r="J86" s="112"/>
      <c r="K86" s="113">
        <f>L45</f>
        <v>1</v>
      </c>
      <c r="L86" s="106"/>
    </row>
    <row r="87" spans="3:12" s="104" customFormat="1" ht="14.25" customHeight="1" thickBot="1">
      <c r="C87" s="107"/>
      <c r="E87" s="374" t="s">
        <v>168</v>
      </c>
      <c r="F87" s="375"/>
      <c r="G87" s="376"/>
      <c r="H87" s="114" t="s">
        <v>112</v>
      </c>
      <c r="I87" s="19" t="s">
        <v>29</v>
      </c>
      <c r="J87" s="115"/>
      <c r="K87" s="116">
        <f>L46</f>
        <v>13.2</v>
      </c>
      <c r="L87" s="106"/>
    </row>
    <row r="88" spans="3:12" s="100" customFormat="1" ht="14.25" customHeight="1" thickBot="1">
      <c r="C88" s="109"/>
      <c r="E88" s="387" t="s">
        <v>113</v>
      </c>
      <c r="F88" s="388"/>
      <c r="G88" s="388"/>
      <c r="H88" s="389"/>
      <c r="I88" s="466">
        <f>(((I84+I85)*(K87/100))+((I84+I85)*(K86/100)))/12</f>
        <v>1912.0181666666667</v>
      </c>
      <c r="J88" s="391"/>
      <c r="K88" s="467"/>
      <c r="L88" s="106"/>
    </row>
    <row r="89" spans="3:12" s="100" customFormat="1" ht="14.25" customHeight="1" thickBot="1">
      <c r="C89" s="117"/>
      <c r="D89" s="18"/>
      <c r="E89" s="18"/>
      <c r="F89" s="18"/>
      <c r="G89" s="18"/>
      <c r="H89" s="18"/>
      <c r="I89" s="18"/>
      <c r="J89" s="118"/>
      <c r="K89" s="118"/>
      <c r="L89" s="119"/>
    </row>
    <row r="90" spans="3:12" ht="14.25" customHeight="1" thickBot="1">
      <c r="C90" s="371" t="s">
        <v>148</v>
      </c>
      <c r="D90" s="372"/>
      <c r="E90" s="372"/>
      <c r="F90" s="372"/>
      <c r="G90" s="372"/>
      <c r="H90" s="372"/>
      <c r="I90" s="372"/>
      <c r="J90" s="372"/>
      <c r="K90" s="372"/>
      <c r="L90" s="373"/>
    </row>
    <row r="91" spans="3:12" ht="14.25" customHeight="1">
      <c r="C91" s="105" t="s">
        <v>116</v>
      </c>
      <c r="D91" s="21"/>
      <c r="E91" s="21"/>
      <c r="F91" s="21"/>
      <c r="G91" s="21"/>
      <c r="H91" s="21"/>
      <c r="I91" s="21"/>
      <c r="J91" s="21"/>
      <c r="K91" s="21"/>
      <c r="L91" s="120"/>
    </row>
    <row r="92" spans="3:12" ht="14.25" customHeight="1" thickBot="1">
      <c r="C92" s="105"/>
      <c r="D92" s="21"/>
      <c r="E92" s="21"/>
      <c r="F92" s="21"/>
      <c r="G92" s="21"/>
      <c r="H92" s="17"/>
      <c r="I92" s="21"/>
      <c r="J92" s="21"/>
      <c r="K92" s="21"/>
      <c r="L92" s="120"/>
    </row>
    <row r="93" spans="3:12" ht="14.25" customHeight="1" thickBot="1">
      <c r="C93" s="109"/>
      <c r="D93" s="21"/>
      <c r="E93" s="19" t="s">
        <v>169</v>
      </c>
      <c r="F93" s="15"/>
      <c r="G93" s="15"/>
      <c r="H93" s="108" t="s">
        <v>117</v>
      </c>
      <c r="I93" s="464">
        <f>L26</f>
        <v>2482.91</v>
      </c>
      <c r="J93" s="394"/>
      <c r="K93" s="465"/>
      <c r="L93" s="120"/>
    </row>
    <row r="94" spans="3:12" ht="14.25" customHeight="1" thickBot="1">
      <c r="C94" s="122"/>
      <c r="D94" s="40"/>
      <c r="E94" s="23" t="s">
        <v>170</v>
      </c>
      <c r="F94" s="24"/>
      <c r="G94" s="24"/>
      <c r="H94" s="110" t="s">
        <v>118</v>
      </c>
      <c r="I94" s="123" t="s">
        <v>29</v>
      </c>
      <c r="J94" s="124"/>
      <c r="K94" s="125">
        <f>L51</f>
        <v>107.47</v>
      </c>
      <c r="L94" s="126"/>
    </row>
    <row r="95" spans="3:12" ht="14.25" customHeight="1" thickBot="1">
      <c r="C95" s="122"/>
      <c r="D95" s="40"/>
      <c r="E95" s="387" t="s">
        <v>107</v>
      </c>
      <c r="F95" s="388"/>
      <c r="G95" s="388"/>
      <c r="H95" s="389"/>
      <c r="I95" s="468">
        <f>I93*((K94/100)+1)</f>
        <v>5151.293377</v>
      </c>
      <c r="J95" s="409"/>
      <c r="K95" s="469"/>
      <c r="L95" s="126"/>
    </row>
    <row r="96" spans="3:12" ht="14.25" customHeight="1" thickBot="1">
      <c r="C96" s="127"/>
      <c r="D96" s="128"/>
      <c r="E96" s="21"/>
      <c r="F96" s="21"/>
      <c r="G96" s="21"/>
      <c r="H96" s="21"/>
      <c r="I96" s="21"/>
      <c r="J96" s="129"/>
      <c r="K96" s="21"/>
      <c r="L96" s="120"/>
    </row>
    <row r="97" spans="3:12" ht="14.25" customHeight="1" thickBot="1">
      <c r="C97" s="371" t="s">
        <v>149</v>
      </c>
      <c r="D97" s="372"/>
      <c r="E97" s="372"/>
      <c r="F97" s="372"/>
      <c r="G97" s="372"/>
      <c r="H97" s="372"/>
      <c r="I97" s="372"/>
      <c r="J97" s="372"/>
      <c r="K97" s="372"/>
      <c r="L97" s="373"/>
    </row>
    <row r="98" spans="3:12" ht="14.25" customHeight="1">
      <c r="C98" s="105" t="s">
        <v>119</v>
      </c>
      <c r="D98" s="21"/>
      <c r="E98" s="21"/>
      <c r="F98" s="21"/>
      <c r="G98" s="21"/>
      <c r="H98" s="21"/>
      <c r="I98" s="21"/>
      <c r="J98" s="21"/>
      <c r="K98" s="21"/>
      <c r="L98" s="120"/>
    </row>
    <row r="99" spans="3:12" ht="14.25" customHeight="1" thickBot="1">
      <c r="C99" s="107"/>
      <c r="D99" s="21"/>
      <c r="E99" s="21"/>
      <c r="F99" s="21"/>
      <c r="G99" s="21"/>
      <c r="H99" s="17"/>
      <c r="I99" s="21"/>
      <c r="J99" s="21"/>
      <c r="K99" s="21"/>
      <c r="L99" s="120"/>
    </row>
    <row r="100" spans="3:12" ht="14.25" customHeight="1" thickBot="1">
      <c r="C100" s="109"/>
      <c r="D100" s="21"/>
      <c r="E100" s="19" t="s">
        <v>171</v>
      </c>
      <c r="F100" s="15"/>
      <c r="G100" s="15"/>
      <c r="H100" s="108" t="s">
        <v>117</v>
      </c>
      <c r="I100" s="464">
        <f>L27</f>
        <v>3165.49</v>
      </c>
      <c r="J100" s="394"/>
      <c r="K100" s="465"/>
      <c r="L100" s="120"/>
    </row>
    <row r="101" spans="3:12" ht="14.25" customHeight="1" thickBot="1">
      <c r="C101" s="109"/>
      <c r="D101" s="21"/>
      <c r="E101" s="20" t="s">
        <v>172</v>
      </c>
      <c r="F101" s="18"/>
      <c r="G101" s="18"/>
      <c r="H101" s="154" t="s">
        <v>120</v>
      </c>
      <c r="I101" s="123" t="s">
        <v>420</v>
      </c>
      <c r="J101" s="133"/>
      <c r="K101" s="132">
        <f>L37</f>
        <v>7</v>
      </c>
      <c r="L101" s="120"/>
    </row>
    <row r="102" spans="3:12" ht="14.25" customHeight="1" thickBot="1">
      <c r="C102" s="122"/>
      <c r="D102" s="40"/>
      <c r="E102" s="20" t="s">
        <v>170</v>
      </c>
      <c r="F102" s="18"/>
      <c r="G102" s="18"/>
      <c r="H102" s="131" t="s">
        <v>118</v>
      </c>
      <c r="I102" s="188" t="s">
        <v>29</v>
      </c>
      <c r="J102" s="189"/>
      <c r="K102" s="190">
        <f>L51</f>
        <v>107.47</v>
      </c>
      <c r="L102" s="126"/>
    </row>
    <row r="103" spans="3:12" ht="14.25" customHeight="1" thickBot="1">
      <c r="C103" s="122"/>
      <c r="D103" s="40"/>
      <c r="E103" s="387" t="s">
        <v>107</v>
      </c>
      <c r="F103" s="388"/>
      <c r="G103" s="388"/>
      <c r="H103" s="389"/>
      <c r="I103" s="471">
        <f>(I100/K101)*((K102/100)+1)</f>
        <v>938.2060147142856</v>
      </c>
      <c r="J103" s="406"/>
      <c r="K103" s="472"/>
      <c r="L103" s="126"/>
    </row>
    <row r="104" spans="3:12" ht="14.25" customHeight="1" thickBot="1">
      <c r="C104" s="134"/>
      <c r="D104" s="135"/>
      <c r="E104" s="135"/>
      <c r="F104" s="135"/>
      <c r="G104" s="135"/>
      <c r="H104" s="135"/>
      <c r="I104" s="135"/>
      <c r="J104" s="135"/>
      <c r="K104" s="135"/>
      <c r="L104" s="136"/>
    </row>
    <row r="105" spans="3:12" ht="14.25" customHeight="1" thickBot="1">
      <c r="C105" s="371" t="s">
        <v>152</v>
      </c>
      <c r="D105" s="372"/>
      <c r="E105" s="372"/>
      <c r="F105" s="372"/>
      <c r="G105" s="372"/>
      <c r="H105" s="372"/>
      <c r="I105" s="372"/>
      <c r="J105" s="372"/>
      <c r="K105" s="372"/>
      <c r="L105" s="373"/>
    </row>
    <row r="106" spans="3:12" ht="14.25" customHeight="1">
      <c r="C106" s="105" t="s">
        <v>31</v>
      </c>
      <c r="D106" s="21"/>
      <c r="E106" s="21"/>
      <c r="F106" s="21"/>
      <c r="G106" s="21"/>
      <c r="H106" s="21"/>
      <c r="I106" s="21"/>
      <c r="J106" s="21"/>
      <c r="K106" s="21"/>
      <c r="L106" s="120"/>
    </row>
    <row r="107" spans="3:12" ht="14.25" customHeight="1" thickBot="1">
      <c r="C107" s="107"/>
      <c r="D107" s="21"/>
      <c r="E107" s="21"/>
      <c r="F107" s="21"/>
      <c r="G107" s="21"/>
      <c r="H107" s="21"/>
      <c r="I107" s="21"/>
      <c r="J107" s="21"/>
      <c r="K107" s="21"/>
      <c r="L107" s="120"/>
    </row>
    <row r="108" spans="3:12" ht="14.25" customHeight="1" thickBot="1">
      <c r="C108" s="107"/>
      <c r="D108" s="21"/>
      <c r="E108" s="19" t="s">
        <v>121</v>
      </c>
      <c r="F108" s="15"/>
      <c r="G108" s="15"/>
      <c r="H108" s="108" t="s">
        <v>110</v>
      </c>
      <c r="I108" s="393">
        <f>L11</f>
        <v>152379</v>
      </c>
      <c r="J108" s="411"/>
      <c r="K108" s="470"/>
      <c r="L108" s="191"/>
    </row>
    <row r="109" spans="3:12" ht="14.25" customHeight="1" thickBot="1">
      <c r="C109" s="107"/>
      <c r="D109" s="21"/>
      <c r="E109" s="20" t="s">
        <v>122</v>
      </c>
      <c r="F109" s="18"/>
      <c r="G109" s="18"/>
      <c r="H109" s="131" t="s">
        <v>123</v>
      </c>
      <c r="I109" s="418">
        <f>L12</f>
        <v>735</v>
      </c>
      <c r="J109" s="419"/>
      <c r="K109" s="420"/>
      <c r="L109" s="191"/>
    </row>
    <row r="110" spans="3:12" ht="14.25" customHeight="1" thickBot="1">
      <c r="C110" s="107"/>
      <c r="D110" s="21"/>
      <c r="E110" s="20" t="s">
        <v>124</v>
      </c>
      <c r="F110" s="18"/>
      <c r="G110" s="18"/>
      <c r="H110" s="131" t="s">
        <v>114</v>
      </c>
      <c r="I110" s="393">
        <f>L13</f>
        <v>735</v>
      </c>
      <c r="J110" s="421"/>
      <c r="K110" s="395"/>
      <c r="L110" s="191"/>
    </row>
    <row r="111" spans="3:12" ht="14.25" customHeight="1" thickBot="1">
      <c r="C111" s="107"/>
      <c r="D111" s="21"/>
      <c r="E111" s="20" t="s">
        <v>125</v>
      </c>
      <c r="F111" s="18"/>
      <c r="G111" s="18"/>
      <c r="H111" s="131" t="s">
        <v>115</v>
      </c>
      <c r="I111" s="418">
        <f>L14</f>
        <v>0</v>
      </c>
      <c r="J111" s="419"/>
      <c r="K111" s="420"/>
      <c r="L111" s="191"/>
    </row>
    <row r="112" spans="3:12" ht="14.25" customHeight="1" thickBot="1">
      <c r="C112" s="107"/>
      <c r="D112" s="21"/>
      <c r="E112" s="20" t="s">
        <v>143</v>
      </c>
      <c r="F112" s="18"/>
      <c r="G112" s="18"/>
      <c r="H112" s="131" t="s">
        <v>142</v>
      </c>
      <c r="I112" s="418">
        <f>L15</f>
        <v>0</v>
      </c>
      <c r="J112" s="419"/>
      <c r="K112" s="420"/>
      <c r="L112" s="191"/>
    </row>
    <row r="113" spans="3:12" ht="14.25" customHeight="1" thickBot="1">
      <c r="C113" s="107"/>
      <c r="D113" s="21"/>
      <c r="E113" s="20" t="s">
        <v>173</v>
      </c>
      <c r="F113" s="18"/>
      <c r="G113" s="18"/>
      <c r="H113" s="131" t="s">
        <v>126</v>
      </c>
      <c r="I113" s="152" t="s">
        <v>420</v>
      </c>
      <c r="J113" s="121"/>
      <c r="K113" s="192" t="str">
        <f>L28</f>
        <v>5</v>
      </c>
      <c r="L113" s="191"/>
    </row>
    <row r="114" spans="3:12" ht="14.25" customHeight="1" thickBot="1">
      <c r="C114" s="107"/>
      <c r="D114" s="40"/>
      <c r="E114" s="140" t="s">
        <v>174</v>
      </c>
      <c r="F114" s="15"/>
      <c r="G114" s="15"/>
      <c r="H114" s="114" t="s">
        <v>127</v>
      </c>
      <c r="I114" s="123" t="s">
        <v>60</v>
      </c>
      <c r="J114" s="181"/>
      <c r="K114" s="141" t="str">
        <f>L29</f>
        <v>60</v>
      </c>
      <c r="L114" s="193"/>
    </row>
    <row r="115" spans="3:12" ht="14.25" customHeight="1" thickBot="1">
      <c r="C115" s="107"/>
      <c r="D115" s="21"/>
      <c r="E115" s="20" t="s">
        <v>175</v>
      </c>
      <c r="F115" s="18"/>
      <c r="G115" s="18"/>
      <c r="H115" s="131" t="s">
        <v>128</v>
      </c>
      <c r="I115" s="20" t="s">
        <v>29</v>
      </c>
      <c r="J115" s="156"/>
      <c r="K115" s="157">
        <f>L30</f>
        <v>35.8</v>
      </c>
      <c r="L115" s="191"/>
    </row>
    <row r="116" spans="3:13" ht="14.25" customHeight="1" thickBot="1">
      <c r="C116" s="122"/>
      <c r="D116" s="40"/>
      <c r="E116" s="387" t="s">
        <v>107</v>
      </c>
      <c r="F116" s="388"/>
      <c r="G116" s="388"/>
      <c r="H116" s="389"/>
      <c r="I116" s="415">
        <f>((I108-(K113*(I110+I111+I112))-I109)*(K115/100))/K114</f>
        <v>882.8816999999999</v>
      </c>
      <c r="J116" s="416"/>
      <c r="K116" s="417"/>
      <c r="L116" s="194"/>
      <c r="M116" s="63"/>
    </row>
    <row r="117" spans="3:12" ht="14.25" customHeight="1" thickBot="1">
      <c r="C117" s="149"/>
      <c r="D117" s="145"/>
      <c r="E117" s="26"/>
      <c r="F117" s="26"/>
      <c r="G117" s="26"/>
      <c r="H117" s="26"/>
      <c r="I117" s="207"/>
      <c r="J117" s="146"/>
      <c r="K117" s="26"/>
      <c r="L117" s="147"/>
    </row>
    <row r="118" spans="2:12" ht="14.25" customHeight="1" thickBot="1">
      <c r="B118" s="100"/>
      <c r="C118" s="21"/>
      <c r="D118" s="128"/>
      <c r="E118" s="21"/>
      <c r="F118" s="21"/>
      <c r="G118" s="21"/>
      <c r="H118" s="21"/>
      <c r="I118" s="21"/>
      <c r="J118" s="129"/>
      <c r="K118" s="21"/>
      <c r="L118" s="21"/>
    </row>
    <row r="119" spans="3:12" ht="14.25" customHeight="1" thickBot="1">
      <c r="C119" s="371" t="s">
        <v>157</v>
      </c>
      <c r="D119" s="372"/>
      <c r="E119" s="372"/>
      <c r="F119" s="372"/>
      <c r="G119" s="372"/>
      <c r="H119" s="372"/>
      <c r="I119" s="372"/>
      <c r="J119" s="372"/>
      <c r="K119" s="372"/>
      <c r="L119" s="373"/>
    </row>
    <row r="120" spans="3:12" ht="14.25" customHeight="1">
      <c r="C120" s="105" t="s">
        <v>144</v>
      </c>
      <c r="D120" s="21"/>
      <c r="E120" s="21"/>
      <c r="F120" s="21"/>
      <c r="G120" s="21"/>
      <c r="H120" s="21"/>
      <c r="I120" s="21"/>
      <c r="J120" s="21"/>
      <c r="K120" s="21"/>
      <c r="L120" s="120"/>
    </row>
    <row r="121" spans="3:12" ht="14.25" customHeight="1" thickBot="1">
      <c r="C121" s="105"/>
      <c r="D121" s="21"/>
      <c r="E121" s="21"/>
      <c r="F121" s="21"/>
      <c r="G121" s="21"/>
      <c r="H121" s="17"/>
      <c r="I121" s="21"/>
      <c r="J121" s="21"/>
      <c r="K121" s="21"/>
      <c r="L121" s="120"/>
    </row>
    <row r="122" spans="3:12" ht="14.25" customHeight="1" thickBot="1">
      <c r="C122" s="109"/>
      <c r="D122" s="21"/>
      <c r="E122" s="19" t="s">
        <v>140</v>
      </c>
      <c r="F122" s="15"/>
      <c r="G122" s="15"/>
      <c r="H122" s="108" t="s">
        <v>141</v>
      </c>
      <c r="I122" s="393">
        <f>L16</f>
        <v>9200</v>
      </c>
      <c r="J122" s="411"/>
      <c r="K122" s="470"/>
      <c r="L122" s="120"/>
    </row>
    <row r="123" spans="3:12" ht="14.25" customHeight="1" thickBot="1">
      <c r="C123" s="109"/>
      <c r="D123" s="21"/>
      <c r="E123" s="20" t="s">
        <v>176</v>
      </c>
      <c r="F123" s="18"/>
      <c r="G123" s="18"/>
      <c r="H123" s="131" t="s">
        <v>145</v>
      </c>
      <c r="I123" s="19" t="s">
        <v>60</v>
      </c>
      <c r="J123" s="130"/>
      <c r="K123" s="141">
        <f>L32</f>
        <v>54</v>
      </c>
      <c r="L123" s="120"/>
    </row>
    <row r="124" spans="3:12" ht="14.25" customHeight="1" thickBot="1">
      <c r="C124" s="109"/>
      <c r="D124" s="21"/>
      <c r="E124" s="20" t="s">
        <v>177</v>
      </c>
      <c r="F124" s="18"/>
      <c r="G124" s="18"/>
      <c r="H124" s="131" t="s">
        <v>146</v>
      </c>
      <c r="I124" s="19" t="s">
        <v>29</v>
      </c>
      <c r="J124" s="130"/>
      <c r="K124" s="141">
        <f>L33</f>
        <v>73.44</v>
      </c>
      <c r="L124" s="120"/>
    </row>
    <row r="125" spans="3:12" ht="14.25" customHeight="1" thickBot="1">
      <c r="C125" s="109"/>
      <c r="D125" s="21"/>
      <c r="E125" s="387" t="s">
        <v>107</v>
      </c>
      <c r="F125" s="388"/>
      <c r="G125" s="388"/>
      <c r="H125" s="389"/>
      <c r="I125" s="415">
        <f>(I122*(K124/100))/K123</f>
        <v>125.11999999999999</v>
      </c>
      <c r="J125" s="416"/>
      <c r="K125" s="417"/>
      <c r="L125" s="120"/>
    </row>
    <row r="126" spans="3:12" ht="14.25" customHeight="1" thickBot="1">
      <c r="C126" s="127"/>
      <c r="D126" s="21"/>
      <c r="E126" s="21"/>
      <c r="F126" s="21"/>
      <c r="G126" s="21"/>
      <c r="H126" s="21"/>
      <c r="I126" s="21"/>
      <c r="J126" s="21"/>
      <c r="K126" s="21"/>
      <c r="L126" s="120"/>
    </row>
    <row r="127" spans="3:12" ht="14.25" customHeight="1" thickBot="1">
      <c r="C127" s="371" t="s">
        <v>158</v>
      </c>
      <c r="D127" s="372"/>
      <c r="E127" s="372"/>
      <c r="F127" s="372"/>
      <c r="G127" s="372"/>
      <c r="H127" s="372"/>
      <c r="I127" s="372"/>
      <c r="J127" s="372"/>
      <c r="K127" s="372"/>
      <c r="L127" s="373"/>
    </row>
    <row r="128" spans="3:12" ht="14.25" customHeight="1">
      <c r="C128" s="105" t="s">
        <v>129</v>
      </c>
      <c r="D128" s="21"/>
      <c r="E128" s="21"/>
      <c r="F128" s="21"/>
      <c r="G128" s="21"/>
      <c r="H128" s="21"/>
      <c r="I128" s="21"/>
      <c r="J128" s="21"/>
      <c r="K128" s="21"/>
      <c r="L128" s="120"/>
    </row>
    <row r="129" spans="3:12" ht="14.25" customHeight="1" thickBot="1">
      <c r="C129" s="105"/>
      <c r="D129" s="21"/>
      <c r="E129" s="21"/>
      <c r="F129" s="21"/>
      <c r="G129" s="21"/>
      <c r="H129" s="17"/>
      <c r="I129" s="21"/>
      <c r="J129" s="21"/>
      <c r="K129" s="21"/>
      <c r="L129" s="120"/>
    </row>
    <row r="130" spans="3:12" ht="14.25" customHeight="1" thickBot="1">
      <c r="C130" s="109"/>
      <c r="D130" s="21"/>
      <c r="E130" s="19" t="s">
        <v>178</v>
      </c>
      <c r="F130" s="15"/>
      <c r="G130" s="15"/>
      <c r="H130" s="108"/>
      <c r="I130" s="393">
        <f>L23</f>
        <v>0</v>
      </c>
      <c r="J130" s="411"/>
      <c r="K130" s="470"/>
      <c r="L130" s="120"/>
    </row>
    <row r="131" spans="3:12" ht="14.25" customHeight="1" thickBot="1">
      <c r="C131" s="109"/>
      <c r="D131" s="21"/>
      <c r="E131" s="20" t="s">
        <v>179</v>
      </c>
      <c r="F131" s="18"/>
      <c r="G131" s="18"/>
      <c r="H131" s="131" t="s">
        <v>130</v>
      </c>
      <c r="I131" s="418">
        <f>L24</f>
        <v>144.46</v>
      </c>
      <c r="J131" s="419"/>
      <c r="K131" s="420"/>
      <c r="L131" s="120"/>
    </row>
    <row r="132" spans="3:12" ht="14.25" customHeight="1" thickBot="1">
      <c r="C132" s="109"/>
      <c r="D132" s="21"/>
      <c r="E132" s="20" t="s">
        <v>180</v>
      </c>
      <c r="F132" s="18"/>
      <c r="G132" s="18"/>
      <c r="H132" s="131"/>
      <c r="I132" s="418">
        <f>L25</f>
        <v>2024.97</v>
      </c>
      <c r="J132" s="419"/>
      <c r="K132" s="420"/>
      <c r="L132" s="120"/>
    </row>
    <row r="133" spans="3:12" ht="14.25" customHeight="1" thickBot="1">
      <c r="C133" s="109" t="s">
        <v>0</v>
      </c>
      <c r="D133" s="21"/>
      <c r="E133" s="387" t="s">
        <v>107</v>
      </c>
      <c r="F133" s="388"/>
      <c r="G133" s="388"/>
      <c r="H133" s="389"/>
      <c r="I133" s="415">
        <f>(I130+I132+I131)/12</f>
        <v>180.78583333333333</v>
      </c>
      <c r="J133" s="416"/>
      <c r="K133" s="417"/>
      <c r="L133" s="120"/>
    </row>
    <row r="134" spans="3:12" ht="14.25" customHeight="1" thickBot="1">
      <c r="C134" s="127"/>
      <c r="D134" s="21"/>
      <c r="E134" s="21"/>
      <c r="F134" s="21"/>
      <c r="G134" s="21"/>
      <c r="H134" s="21"/>
      <c r="I134" s="21"/>
      <c r="J134" s="129"/>
      <c r="K134" s="21"/>
      <c r="L134" s="120"/>
    </row>
    <row r="135" spans="3:12" ht="14.25" customHeight="1" thickBot="1">
      <c r="C135" s="371" t="s">
        <v>159</v>
      </c>
      <c r="D135" s="372"/>
      <c r="E135" s="372"/>
      <c r="F135" s="372"/>
      <c r="G135" s="372"/>
      <c r="H135" s="372"/>
      <c r="I135" s="372"/>
      <c r="J135" s="372"/>
      <c r="K135" s="372"/>
      <c r="L135" s="373"/>
    </row>
    <row r="136" spans="3:12" ht="14.25" customHeight="1">
      <c r="C136" s="105" t="s">
        <v>155</v>
      </c>
      <c r="D136" s="21"/>
      <c r="E136" s="21"/>
      <c r="F136" s="21"/>
      <c r="G136" s="21"/>
      <c r="H136" s="21"/>
      <c r="I136" s="21"/>
      <c r="J136" s="21"/>
      <c r="K136" s="21"/>
      <c r="L136" s="120"/>
    </row>
    <row r="137" spans="3:12" ht="14.25" customHeight="1" thickBot="1">
      <c r="C137" s="107"/>
      <c r="D137" s="21"/>
      <c r="E137" s="21"/>
      <c r="F137" s="21"/>
      <c r="G137" s="21"/>
      <c r="H137" s="21"/>
      <c r="I137" s="21"/>
      <c r="J137" s="21"/>
      <c r="K137" s="21"/>
      <c r="L137" s="120"/>
    </row>
    <row r="138" spans="3:12" ht="14.25" customHeight="1" thickBot="1">
      <c r="C138" s="107"/>
      <c r="D138" s="21"/>
      <c r="E138" s="19" t="s">
        <v>121</v>
      </c>
      <c r="F138" s="15"/>
      <c r="G138" s="15"/>
      <c r="H138" s="108" t="s">
        <v>110</v>
      </c>
      <c r="I138" s="393">
        <f>L11</f>
        <v>152379</v>
      </c>
      <c r="J138" s="411"/>
      <c r="K138" s="470"/>
      <c r="L138" s="120"/>
    </row>
    <row r="139" spans="3:12" ht="14.25" customHeight="1" thickBot="1">
      <c r="C139" s="107"/>
      <c r="D139" s="21"/>
      <c r="E139" s="19" t="s">
        <v>181</v>
      </c>
      <c r="F139" s="15"/>
      <c r="G139" s="15"/>
      <c r="H139" s="114" t="s">
        <v>1</v>
      </c>
      <c r="I139" s="195" t="s">
        <v>29</v>
      </c>
      <c r="J139" s="130"/>
      <c r="K139" s="141">
        <f>L48</f>
        <v>8.06</v>
      </c>
      <c r="L139" s="120"/>
    </row>
    <row r="140" spans="3:12" ht="14.25" customHeight="1" thickBot="1">
      <c r="C140" s="109"/>
      <c r="D140" s="21"/>
      <c r="E140" s="20" t="s">
        <v>182</v>
      </c>
      <c r="F140" s="18"/>
      <c r="G140" s="18"/>
      <c r="H140" s="131" t="s">
        <v>147</v>
      </c>
      <c r="I140" s="497">
        <f>L49</f>
        <v>60</v>
      </c>
      <c r="J140" s="498"/>
      <c r="K140" s="499"/>
      <c r="L140" s="120"/>
    </row>
    <row r="141" spans="3:12" ht="14.25" customHeight="1" thickBot="1">
      <c r="C141" s="107"/>
      <c r="D141" s="21"/>
      <c r="E141" s="19" t="s">
        <v>183</v>
      </c>
      <c r="F141" s="15"/>
      <c r="G141" s="15"/>
      <c r="H141" s="114"/>
      <c r="I141" s="123" t="s">
        <v>29</v>
      </c>
      <c r="J141" s="130"/>
      <c r="K141" s="141">
        <f>L50</f>
        <v>7.38</v>
      </c>
      <c r="L141" s="120"/>
    </row>
    <row r="142" spans="3:12" ht="14.25" customHeight="1" thickBot="1">
      <c r="C142" s="109"/>
      <c r="D142" s="21"/>
      <c r="E142" s="387" t="s">
        <v>107</v>
      </c>
      <c r="F142" s="388"/>
      <c r="G142" s="388"/>
      <c r="H142" s="389"/>
      <c r="I142" s="415">
        <f>(((I138*(K139/100))*((K141/100)+1))+I140)/12</f>
        <v>1104.01169651</v>
      </c>
      <c r="J142" s="416"/>
      <c r="K142" s="417"/>
      <c r="L142" s="120"/>
    </row>
    <row r="143" spans="3:12" ht="14.25" customHeight="1" thickBot="1">
      <c r="C143" s="117"/>
      <c r="D143" s="26"/>
      <c r="E143" s="25"/>
      <c r="F143" s="25"/>
      <c r="G143" s="25"/>
      <c r="H143" s="25"/>
      <c r="I143" s="180"/>
      <c r="J143" s="180"/>
      <c r="K143" s="180"/>
      <c r="L143" s="147"/>
    </row>
    <row r="144" spans="3:12" ht="14.25" customHeight="1">
      <c r="C144" s="21"/>
      <c r="D144" s="128"/>
      <c r="E144" s="21"/>
      <c r="F144" s="21"/>
      <c r="G144" s="21"/>
      <c r="H144" s="21"/>
      <c r="I144" s="208"/>
      <c r="J144" s="129"/>
      <c r="K144" s="21"/>
      <c r="L144" s="21"/>
    </row>
    <row r="145" spans="3:12" ht="14.25" customHeight="1">
      <c r="C145" s="425" t="s">
        <v>2</v>
      </c>
      <c r="D145" s="425"/>
      <c r="E145" s="425"/>
      <c r="F145" s="425"/>
      <c r="G145" s="425"/>
      <c r="H145" s="425"/>
      <c r="I145" s="425"/>
      <c r="J145" s="425"/>
      <c r="K145" s="425"/>
      <c r="L145" s="425"/>
    </row>
    <row r="146" spans="3:12" ht="14.25" customHeight="1" thickBot="1">
      <c r="C146" s="21"/>
      <c r="D146" s="21"/>
      <c r="E146" s="21"/>
      <c r="F146" s="21"/>
      <c r="G146" s="21"/>
      <c r="H146" s="21"/>
      <c r="I146" s="21"/>
      <c r="J146" s="129"/>
      <c r="K146" s="21"/>
      <c r="L146" s="21"/>
    </row>
    <row r="147" spans="3:12" s="100" customFormat="1" ht="14.25" customHeight="1" thickBot="1">
      <c r="C147" s="371" t="s">
        <v>3</v>
      </c>
      <c r="D147" s="372"/>
      <c r="E147" s="372"/>
      <c r="F147" s="372"/>
      <c r="G147" s="372"/>
      <c r="H147" s="372"/>
      <c r="I147" s="372"/>
      <c r="J147" s="372"/>
      <c r="K147" s="372"/>
      <c r="L147" s="373"/>
    </row>
    <row r="148" spans="3:12" s="104" customFormat="1" ht="14.25" customHeight="1">
      <c r="C148" s="105" t="s">
        <v>156</v>
      </c>
      <c r="D148" s="17"/>
      <c r="E148" s="24"/>
      <c r="F148" s="24"/>
      <c r="G148" s="24"/>
      <c r="H148" s="24"/>
      <c r="I148" s="24"/>
      <c r="J148" s="17"/>
      <c r="K148" s="17"/>
      <c r="L148" s="106"/>
    </row>
    <row r="149" spans="3:12" s="104" customFormat="1" ht="14.25" customHeight="1" thickBot="1">
      <c r="C149" s="107"/>
      <c r="D149" s="17"/>
      <c r="E149" s="24"/>
      <c r="F149" s="24"/>
      <c r="G149" s="24"/>
      <c r="H149" s="24"/>
      <c r="I149" s="24"/>
      <c r="J149" s="17"/>
      <c r="K149" s="17"/>
      <c r="L149" s="106"/>
    </row>
    <row r="150" spans="3:12" s="104" customFormat="1" ht="14.25" customHeight="1" thickBot="1">
      <c r="C150" s="107"/>
      <c r="E150" s="19" t="s">
        <v>121</v>
      </c>
      <c r="F150" s="15"/>
      <c r="G150" s="15"/>
      <c r="H150" s="108" t="s">
        <v>110</v>
      </c>
      <c r="I150" s="393">
        <f aca="true" t="shared" si="3" ref="I150:I155">L11</f>
        <v>152379</v>
      </c>
      <c r="J150" s="411"/>
      <c r="K150" s="470"/>
      <c r="L150" s="106"/>
    </row>
    <row r="151" spans="3:12" s="104" customFormat="1" ht="14.25" customHeight="1" thickBot="1">
      <c r="C151" s="107"/>
      <c r="E151" s="20" t="s">
        <v>122</v>
      </c>
      <c r="F151" s="18"/>
      <c r="G151" s="18"/>
      <c r="H151" s="131" t="s">
        <v>123</v>
      </c>
      <c r="I151" s="393">
        <f t="shared" si="3"/>
        <v>735</v>
      </c>
      <c r="J151" s="411"/>
      <c r="K151" s="470"/>
      <c r="L151" s="106"/>
    </row>
    <row r="152" spans="3:12" s="104" customFormat="1" ht="14.25" customHeight="1" thickBot="1">
      <c r="C152" s="107"/>
      <c r="E152" s="20" t="s">
        <v>4</v>
      </c>
      <c r="F152" s="18"/>
      <c r="G152" s="18"/>
      <c r="H152" s="131" t="s">
        <v>114</v>
      </c>
      <c r="I152" s="418">
        <f t="shared" si="3"/>
        <v>735</v>
      </c>
      <c r="J152" s="419"/>
      <c r="K152" s="420"/>
      <c r="L152" s="158"/>
    </row>
    <row r="153" spans="3:12" s="104" customFormat="1" ht="14.25" customHeight="1" thickBot="1">
      <c r="C153" s="107"/>
      <c r="E153" s="20" t="s">
        <v>125</v>
      </c>
      <c r="F153" s="18"/>
      <c r="G153" s="18"/>
      <c r="H153" s="131" t="s">
        <v>115</v>
      </c>
      <c r="I153" s="418">
        <f t="shared" si="3"/>
        <v>0</v>
      </c>
      <c r="J153" s="419"/>
      <c r="K153" s="420"/>
      <c r="L153" s="106"/>
    </row>
    <row r="154" spans="3:12" s="104" customFormat="1" ht="14.25" customHeight="1" thickBot="1">
      <c r="C154" s="107"/>
      <c r="E154" s="20" t="s">
        <v>143</v>
      </c>
      <c r="F154" s="18"/>
      <c r="G154" s="18"/>
      <c r="H154" s="131" t="s">
        <v>142</v>
      </c>
      <c r="I154" s="418">
        <f t="shared" si="3"/>
        <v>0</v>
      </c>
      <c r="J154" s="419"/>
      <c r="K154" s="420"/>
      <c r="L154" s="106"/>
    </row>
    <row r="155" spans="3:12" s="104" customFormat="1" ht="14.25" customHeight="1" thickBot="1">
      <c r="C155" s="107"/>
      <c r="E155" s="20" t="s">
        <v>140</v>
      </c>
      <c r="F155" s="18"/>
      <c r="G155" s="18"/>
      <c r="H155" s="131" t="s">
        <v>141</v>
      </c>
      <c r="I155" s="418">
        <f t="shared" si="3"/>
        <v>9200</v>
      </c>
      <c r="J155" s="419"/>
      <c r="K155" s="420"/>
      <c r="L155" s="106"/>
    </row>
    <row r="156" spans="3:12" s="104" customFormat="1" ht="14.25" customHeight="1" thickBot="1">
      <c r="C156" s="107"/>
      <c r="E156" s="20" t="s">
        <v>184</v>
      </c>
      <c r="F156" s="18"/>
      <c r="G156" s="18"/>
      <c r="H156" s="131" t="s">
        <v>5</v>
      </c>
      <c r="I156" s="19" t="s">
        <v>420</v>
      </c>
      <c r="J156" s="130"/>
      <c r="K156" s="139" t="str">
        <f>L28</f>
        <v>5</v>
      </c>
      <c r="L156" s="106"/>
    </row>
    <row r="157" spans="3:12" s="100" customFormat="1" ht="14.25" customHeight="1" thickBot="1">
      <c r="C157" s="109"/>
      <c r="E157" s="19" t="s">
        <v>185</v>
      </c>
      <c r="F157" s="15"/>
      <c r="G157" s="15"/>
      <c r="H157" s="131" t="s">
        <v>6</v>
      </c>
      <c r="I157" s="476">
        <f>L36</f>
        <v>1500</v>
      </c>
      <c r="J157" s="423"/>
      <c r="K157" s="477"/>
      <c r="L157" s="106"/>
    </row>
    <row r="158" spans="3:12" s="104" customFormat="1" ht="14.25" customHeight="1" thickBot="1">
      <c r="C158" s="107"/>
      <c r="E158" s="19" t="s">
        <v>369</v>
      </c>
      <c r="F158" s="15"/>
      <c r="G158" s="15"/>
      <c r="H158" s="114" t="s">
        <v>7</v>
      </c>
      <c r="I158" s="140" t="s">
        <v>29</v>
      </c>
      <c r="J158" s="130"/>
      <c r="K158" s="199">
        <f>L47</f>
        <v>1</v>
      </c>
      <c r="L158" s="158"/>
    </row>
    <row r="159" spans="3:12" s="100" customFormat="1" ht="14.25" customHeight="1" thickBot="1">
      <c r="C159" s="109"/>
      <c r="E159" s="387" t="s">
        <v>107</v>
      </c>
      <c r="F159" s="388"/>
      <c r="G159" s="388"/>
      <c r="H159" s="389"/>
      <c r="I159" s="426">
        <f>(((I150-((K156*(I152+I153+I154))-I151))+I155)*(K158/100))/I157</f>
        <v>1.0575933333333334</v>
      </c>
      <c r="J159" s="435"/>
      <c r="K159" s="428"/>
      <c r="L159" s="150"/>
    </row>
    <row r="160" spans="3:12" ht="14.25" customHeight="1" thickBot="1">
      <c r="C160" s="149"/>
      <c r="D160" s="26"/>
      <c r="E160" s="26"/>
      <c r="F160" s="26"/>
      <c r="G160" s="26"/>
      <c r="H160" s="26"/>
      <c r="I160" s="209"/>
      <c r="J160" s="26"/>
      <c r="K160" s="26"/>
      <c r="L160" s="147"/>
    </row>
    <row r="161" spans="3:12" s="100" customFormat="1" ht="14.25" customHeight="1" thickBot="1">
      <c r="C161" s="21"/>
      <c r="D161" s="21"/>
      <c r="E161" s="21"/>
      <c r="F161" s="21"/>
      <c r="G161" s="21"/>
      <c r="H161" s="21"/>
      <c r="I161" s="210"/>
      <c r="J161" s="21"/>
      <c r="K161" s="21"/>
      <c r="L161" s="21"/>
    </row>
    <row r="162" spans="3:12" s="100" customFormat="1" ht="14.25" customHeight="1" thickBot="1">
      <c r="C162" s="371" t="s">
        <v>105</v>
      </c>
      <c r="D162" s="372"/>
      <c r="E162" s="372"/>
      <c r="F162" s="372"/>
      <c r="G162" s="372"/>
      <c r="H162" s="372"/>
      <c r="I162" s="372"/>
      <c r="J162" s="372"/>
      <c r="K162" s="372"/>
      <c r="L162" s="373"/>
    </row>
    <row r="163" spans="3:12" s="104" customFormat="1" ht="14.25" customHeight="1">
      <c r="C163" s="105" t="s">
        <v>8</v>
      </c>
      <c r="D163" s="17"/>
      <c r="E163" s="24"/>
      <c r="F163" s="24"/>
      <c r="G163" s="24"/>
      <c r="H163" s="24"/>
      <c r="I163" s="24"/>
      <c r="J163" s="17"/>
      <c r="K163" s="17"/>
      <c r="L163" s="106"/>
    </row>
    <row r="164" spans="3:12" s="104" customFormat="1" ht="14.25" customHeight="1" thickBot="1">
      <c r="C164" s="105"/>
      <c r="D164" s="17"/>
      <c r="E164" s="24"/>
      <c r="F164" s="24"/>
      <c r="G164" s="24"/>
      <c r="H164" s="17"/>
      <c r="I164" s="24"/>
      <c r="J164" s="17"/>
      <c r="K164" s="17"/>
      <c r="L164" s="106"/>
    </row>
    <row r="165" spans="3:12" s="104" customFormat="1" ht="14.25" customHeight="1" thickBot="1">
      <c r="C165" s="107"/>
      <c r="E165" s="19" t="s">
        <v>186</v>
      </c>
      <c r="F165" s="15"/>
      <c r="G165" s="15"/>
      <c r="H165" s="108" t="s">
        <v>9</v>
      </c>
      <c r="I165" s="429">
        <f>L18</f>
        <v>5.83</v>
      </c>
      <c r="J165" s="430"/>
      <c r="K165" s="431"/>
      <c r="L165" s="106"/>
    </row>
    <row r="166" spans="3:12" s="104" customFormat="1" ht="14.25" customHeight="1" thickBot="1">
      <c r="C166" s="107"/>
      <c r="E166" s="20" t="s">
        <v>187</v>
      </c>
      <c r="F166" s="18"/>
      <c r="G166" s="18"/>
      <c r="H166" s="131" t="s">
        <v>10</v>
      </c>
      <c r="I166" s="19" t="s">
        <v>30</v>
      </c>
      <c r="J166" s="130"/>
      <c r="K166" s="141">
        <f>L38</f>
        <v>7.5</v>
      </c>
      <c r="L166" s="106"/>
    </row>
    <row r="167" spans="3:12" s="104" customFormat="1" ht="14.25" customHeight="1" thickBot="1">
      <c r="C167" s="107"/>
      <c r="E167" s="387" t="s">
        <v>107</v>
      </c>
      <c r="F167" s="388"/>
      <c r="G167" s="388"/>
      <c r="H167" s="389"/>
      <c r="I167" s="426">
        <f>I165/K166</f>
        <v>0.7773333333333333</v>
      </c>
      <c r="J167" s="435"/>
      <c r="K167" s="428"/>
      <c r="L167" s="106"/>
    </row>
    <row r="168" spans="3:12" ht="14.25" customHeight="1" thickBot="1">
      <c r="C168" s="127"/>
      <c r="D168" s="128"/>
      <c r="E168" s="21"/>
      <c r="F168" s="21"/>
      <c r="G168" s="21"/>
      <c r="H168" s="21"/>
      <c r="I168" s="21"/>
      <c r="J168" s="129"/>
      <c r="K168" s="21"/>
      <c r="L168" s="120"/>
    </row>
    <row r="169" spans="3:12" s="100" customFormat="1" ht="14.25" customHeight="1" thickBot="1">
      <c r="C169" s="371" t="s">
        <v>106</v>
      </c>
      <c r="D169" s="372"/>
      <c r="E169" s="372"/>
      <c r="F169" s="372"/>
      <c r="G169" s="372"/>
      <c r="H169" s="372"/>
      <c r="I169" s="372"/>
      <c r="J169" s="372"/>
      <c r="K169" s="372"/>
      <c r="L169" s="373"/>
    </row>
    <row r="170" spans="3:12" s="104" customFormat="1" ht="14.25" customHeight="1">
      <c r="C170" s="105" t="s">
        <v>151</v>
      </c>
      <c r="D170" s="17"/>
      <c r="E170" s="24"/>
      <c r="F170" s="24"/>
      <c r="G170" s="24"/>
      <c r="H170" s="24"/>
      <c r="I170" s="24"/>
      <c r="J170" s="17"/>
      <c r="K170" s="17"/>
      <c r="L170" s="106"/>
    </row>
    <row r="171" spans="3:12" s="104" customFormat="1" ht="14.25" customHeight="1" thickBot="1">
      <c r="C171" s="107"/>
      <c r="D171" s="17"/>
      <c r="E171" s="24"/>
      <c r="F171" s="24"/>
      <c r="G171" s="24"/>
      <c r="H171" s="24"/>
      <c r="I171" s="24"/>
      <c r="J171" s="17"/>
      <c r="K171" s="17"/>
      <c r="L171" s="106"/>
    </row>
    <row r="172" spans="3:12" s="104" customFormat="1" ht="14.25" customHeight="1" thickBot="1">
      <c r="C172" s="107"/>
      <c r="E172" s="19" t="s">
        <v>188</v>
      </c>
      <c r="F172" s="15"/>
      <c r="G172" s="15"/>
      <c r="H172" s="108" t="s">
        <v>11</v>
      </c>
      <c r="I172" s="393">
        <f>L20</f>
        <v>26.08</v>
      </c>
      <c r="J172" s="411"/>
      <c r="K172" s="470"/>
      <c r="L172" s="137"/>
    </row>
    <row r="173" spans="3:12" s="104" customFormat="1" ht="14.25" customHeight="1" thickBot="1">
      <c r="C173" s="107"/>
      <c r="E173" s="20" t="s">
        <v>189</v>
      </c>
      <c r="F173" s="18"/>
      <c r="G173" s="18"/>
      <c r="H173" s="131" t="s">
        <v>12</v>
      </c>
      <c r="I173" s="418">
        <f>L21</f>
        <v>35.12</v>
      </c>
      <c r="J173" s="419"/>
      <c r="K173" s="420"/>
      <c r="L173" s="137"/>
    </row>
    <row r="174" spans="3:12" s="104" customFormat="1" ht="14.25" customHeight="1" thickBot="1">
      <c r="C174" s="107"/>
      <c r="E174" s="20" t="s">
        <v>190</v>
      </c>
      <c r="F174" s="18"/>
      <c r="G174" s="18"/>
      <c r="H174" s="131" t="s">
        <v>13</v>
      </c>
      <c r="I174" s="19" t="s">
        <v>14</v>
      </c>
      <c r="J174" s="130"/>
      <c r="K174" s="141">
        <f>L40</f>
        <v>3</v>
      </c>
      <c r="L174" s="137"/>
    </row>
    <row r="175" spans="3:12" s="104" customFormat="1" ht="14.25" customHeight="1" thickBot="1">
      <c r="C175" s="107"/>
      <c r="E175" s="20" t="s">
        <v>191</v>
      </c>
      <c r="F175" s="18"/>
      <c r="G175" s="18"/>
      <c r="H175" s="131" t="s">
        <v>15</v>
      </c>
      <c r="I175" s="19" t="s">
        <v>14</v>
      </c>
      <c r="J175" s="130"/>
      <c r="K175" s="141">
        <f>L41</f>
        <v>0</v>
      </c>
      <c r="L175" s="137"/>
    </row>
    <row r="176" spans="3:12" s="104" customFormat="1" ht="14.25" customHeight="1" thickBot="1">
      <c r="C176" s="107"/>
      <c r="E176" s="20" t="s">
        <v>192</v>
      </c>
      <c r="F176" s="18"/>
      <c r="G176" s="18"/>
      <c r="H176" s="131" t="s">
        <v>16</v>
      </c>
      <c r="I176" s="152" t="s">
        <v>17</v>
      </c>
      <c r="J176" s="121"/>
      <c r="K176" s="153">
        <f>L42</f>
        <v>30000</v>
      </c>
      <c r="L176" s="137"/>
    </row>
    <row r="177" spans="3:12" s="104" customFormat="1" ht="14.25" customHeight="1" thickBot="1">
      <c r="C177" s="107"/>
      <c r="E177" s="20" t="s">
        <v>193</v>
      </c>
      <c r="F177" s="18"/>
      <c r="G177" s="18"/>
      <c r="H177" s="154" t="s">
        <v>18</v>
      </c>
      <c r="I177" s="140" t="s">
        <v>17</v>
      </c>
      <c r="J177" s="130"/>
      <c r="K177" s="155">
        <f>L43</f>
        <v>120000</v>
      </c>
      <c r="L177" s="137"/>
    </row>
    <row r="178" spans="3:12" s="104" customFormat="1" ht="14.25" customHeight="1" thickBot="1">
      <c r="C178" s="107"/>
      <c r="E178" s="20" t="s">
        <v>194</v>
      </c>
      <c r="F178" s="18"/>
      <c r="G178" s="18"/>
      <c r="H178" s="131" t="s">
        <v>19</v>
      </c>
      <c r="I178" s="20" t="s">
        <v>14</v>
      </c>
      <c r="J178" s="156"/>
      <c r="K178" s="157">
        <f>L44</f>
        <v>2</v>
      </c>
      <c r="L178" s="137"/>
    </row>
    <row r="179" spans="3:12" s="104" customFormat="1" ht="14.25" customHeight="1" thickBot="1">
      <c r="C179" s="107"/>
      <c r="E179" s="387" t="s">
        <v>107</v>
      </c>
      <c r="F179" s="388"/>
      <c r="G179" s="388"/>
      <c r="H179" s="389"/>
      <c r="I179" s="426">
        <f>((I172*(K174+K178))/K176)+((I173*K175)/K177)</f>
        <v>0.004346666666666666</v>
      </c>
      <c r="J179" s="435"/>
      <c r="K179" s="428"/>
      <c r="L179" s="158"/>
    </row>
    <row r="180" spans="3:12" ht="14.25" customHeight="1" thickBot="1">
      <c r="C180" s="117"/>
      <c r="D180" s="26"/>
      <c r="E180" s="26"/>
      <c r="F180" s="26"/>
      <c r="G180" s="26"/>
      <c r="H180" s="26"/>
      <c r="I180" s="26"/>
      <c r="J180" s="26"/>
      <c r="K180" s="145"/>
      <c r="L180" s="166"/>
    </row>
    <row r="181" spans="3:13" ht="14.25" customHeight="1" thickBot="1">
      <c r="C181" s="371" t="s">
        <v>517</v>
      </c>
      <c r="D181" s="372"/>
      <c r="E181" s="372"/>
      <c r="F181" s="372"/>
      <c r="G181" s="372"/>
      <c r="H181" s="372"/>
      <c r="I181" s="372"/>
      <c r="J181" s="372"/>
      <c r="K181" s="372"/>
      <c r="L181" s="373"/>
      <c r="M181" s="285"/>
    </row>
    <row r="182" spans="3:12" ht="14.25" customHeight="1">
      <c r="C182" s="105" t="s">
        <v>518</v>
      </c>
      <c r="D182" s="286"/>
      <c r="E182" s="286"/>
      <c r="F182" s="286"/>
      <c r="G182" s="286"/>
      <c r="H182" s="286"/>
      <c r="I182" s="286"/>
      <c r="J182" s="286"/>
      <c r="K182" s="287"/>
      <c r="L182" s="288"/>
    </row>
    <row r="183" spans="3:12" ht="14.25" customHeight="1" thickBot="1">
      <c r="C183" s="109"/>
      <c r="D183" s="21"/>
      <c r="E183" s="21"/>
      <c r="F183" s="21"/>
      <c r="G183" s="21"/>
      <c r="H183" s="21"/>
      <c r="I183" s="21"/>
      <c r="J183" s="21"/>
      <c r="K183" s="128"/>
      <c r="L183" s="142"/>
    </row>
    <row r="184" spans="3:12" ht="14.25" customHeight="1" thickBot="1">
      <c r="C184" s="109"/>
      <c r="D184" s="21"/>
      <c r="E184" s="19" t="s">
        <v>188</v>
      </c>
      <c r="F184" s="15"/>
      <c r="G184" s="15"/>
      <c r="H184" s="108"/>
      <c r="I184" s="393"/>
      <c r="J184" s="411"/>
      <c r="K184" s="470"/>
      <c r="L184" s="142"/>
    </row>
    <row r="185" spans="3:12" ht="14.25" customHeight="1" thickBot="1">
      <c r="C185" s="109"/>
      <c r="D185" s="21"/>
      <c r="E185" s="20" t="s">
        <v>189</v>
      </c>
      <c r="F185" s="18"/>
      <c r="G185" s="18"/>
      <c r="H185" s="131"/>
      <c r="I185" s="418"/>
      <c r="J185" s="419"/>
      <c r="K185" s="420"/>
      <c r="L185" s="142"/>
    </row>
    <row r="186" spans="3:12" ht="14.25" customHeight="1" thickBot="1">
      <c r="C186" s="109"/>
      <c r="D186" s="21"/>
      <c r="E186" s="20" t="s">
        <v>190</v>
      </c>
      <c r="F186" s="18"/>
      <c r="G186" s="18"/>
      <c r="H186" s="131"/>
      <c r="I186" s="19"/>
      <c r="J186" s="130"/>
      <c r="K186" s="141"/>
      <c r="L186" s="142"/>
    </row>
    <row r="187" spans="3:12" ht="14.25" customHeight="1" thickBot="1">
      <c r="C187" s="109"/>
      <c r="D187" s="21"/>
      <c r="E187" s="20" t="s">
        <v>191</v>
      </c>
      <c r="F187" s="18"/>
      <c r="G187" s="18"/>
      <c r="H187" s="131"/>
      <c r="I187" s="19"/>
      <c r="J187" s="130"/>
      <c r="K187" s="141"/>
      <c r="L187" s="142"/>
    </row>
    <row r="188" spans="3:12" ht="14.25" customHeight="1" thickBot="1">
      <c r="C188" s="109"/>
      <c r="D188" s="21"/>
      <c r="E188" s="20" t="s">
        <v>192</v>
      </c>
      <c r="F188" s="18"/>
      <c r="G188" s="18"/>
      <c r="H188" s="131"/>
      <c r="I188" s="152"/>
      <c r="J188" s="121"/>
      <c r="K188" s="153"/>
      <c r="L188" s="142"/>
    </row>
    <row r="189" spans="3:12" ht="14.25" customHeight="1" thickBot="1">
      <c r="C189" s="109"/>
      <c r="D189" s="21"/>
      <c r="E189" s="387" t="s">
        <v>107</v>
      </c>
      <c r="F189" s="388"/>
      <c r="G189" s="388"/>
      <c r="H189" s="389"/>
      <c r="I189" s="426"/>
      <c r="J189" s="435"/>
      <c r="K189" s="428"/>
      <c r="L189" s="142"/>
    </row>
    <row r="190" spans="3:12" ht="14.25" customHeight="1" thickBot="1">
      <c r="C190" s="117"/>
      <c r="D190" s="26"/>
      <c r="E190" s="26"/>
      <c r="F190" s="26"/>
      <c r="G190" s="26"/>
      <c r="H190" s="26"/>
      <c r="I190" s="26"/>
      <c r="J190" s="26"/>
      <c r="K190" s="145"/>
      <c r="L190" s="166"/>
    </row>
    <row r="191" spans="3:12" s="100" customFormat="1" ht="14.25" customHeight="1" thickBot="1">
      <c r="C191" s="371" t="s">
        <v>354</v>
      </c>
      <c r="D191" s="372"/>
      <c r="E191" s="372"/>
      <c r="F191" s="372"/>
      <c r="G191" s="372"/>
      <c r="H191" s="372"/>
      <c r="I191" s="372"/>
      <c r="J191" s="372"/>
      <c r="K191" s="372"/>
      <c r="L191" s="373"/>
    </row>
    <row r="192" spans="3:12" s="104" customFormat="1" ht="14.25" customHeight="1">
      <c r="C192" s="105" t="s">
        <v>21</v>
      </c>
      <c r="D192" s="17"/>
      <c r="E192" s="24"/>
      <c r="F192" s="24"/>
      <c r="G192" s="24"/>
      <c r="H192" s="24"/>
      <c r="I192" s="24"/>
      <c r="J192" s="17"/>
      <c r="K192" s="17"/>
      <c r="L192" s="106"/>
    </row>
    <row r="193" spans="3:12" s="104" customFormat="1" ht="14.25" customHeight="1" thickBot="1">
      <c r="C193" s="105"/>
      <c r="D193" s="17"/>
      <c r="E193" s="24"/>
      <c r="F193" s="24"/>
      <c r="G193" s="24"/>
      <c r="H193" s="17"/>
      <c r="I193" s="24"/>
      <c r="J193" s="17"/>
      <c r="K193" s="17"/>
      <c r="L193" s="106"/>
    </row>
    <row r="194" spans="3:12" s="104" customFormat="1" ht="14.25" customHeight="1" thickBot="1">
      <c r="C194" s="107"/>
      <c r="E194" s="19" t="s">
        <v>195</v>
      </c>
      <c r="F194" s="15"/>
      <c r="G194" s="15"/>
      <c r="H194" s="108" t="s">
        <v>22</v>
      </c>
      <c r="I194" s="393">
        <f>L22</f>
        <v>117</v>
      </c>
      <c r="J194" s="411"/>
      <c r="K194" s="470"/>
      <c r="L194" s="106"/>
    </row>
    <row r="195" spans="3:12" s="104" customFormat="1" ht="14.25" customHeight="1" thickBot="1">
      <c r="C195" s="107"/>
      <c r="E195" s="20" t="s">
        <v>196</v>
      </c>
      <c r="F195" s="18"/>
      <c r="G195" s="18"/>
      <c r="H195" s="131" t="s">
        <v>23</v>
      </c>
      <c r="I195" s="19" t="s">
        <v>161</v>
      </c>
      <c r="J195" s="130"/>
      <c r="K195" s="155">
        <f>L31</f>
        <v>1500</v>
      </c>
      <c r="L195" s="106"/>
    </row>
    <row r="196" spans="3:12" s="104" customFormat="1" ht="14.25" customHeight="1" thickBot="1">
      <c r="C196" s="107"/>
      <c r="E196" s="387" t="s">
        <v>107</v>
      </c>
      <c r="F196" s="388"/>
      <c r="G196" s="388"/>
      <c r="H196" s="389"/>
      <c r="I196" s="432">
        <f>I194/K195</f>
        <v>0.078</v>
      </c>
      <c r="J196" s="433"/>
      <c r="K196" s="434"/>
      <c r="L196" s="106"/>
    </row>
    <row r="197" spans="3:12" ht="14.25" customHeight="1" thickBot="1">
      <c r="C197" s="160"/>
      <c r="D197" s="161"/>
      <c r="E197" s="161"/>
      <c r="F197" s="161"/>
      <c r="G197" s="161"/>
      <c r="H197" s="161"/>
      <c r="I197" s="161"/>
      <c r="J197" s="161"/>
      <c r="K197" s="161"/>
      <c r="L197" s="162"/>
    </row>
    <row r="198" spans="3:12" s="100" customFormat="1" ht="14.25" customHeight="1" thickBot="1">
      <c r="C198" s="371" t="s">
        <v>356</v>
      </c>
      <c r="D198" s="372"/>
      <c r="E198" s="372"/>
      <c r="F198" s="372"/>
      <c r="G198" s="372"/>
      <c r="H198" s="372"/>
      <c r="I198" s="372"/>
      <c r="J198" s="372"/>
      <c r="K198" s="372"/>
      <c r="L198" s="373"/>
    </row>
    <row r="199" spans="3:12" s="104" customFormat="1" ht="14.25" customHeight="1">
      <c r="C199" s="105" t="s">
        <v>166</v>
      </c>
      <c r="D199" s="17"/>
      <c r="E199" s="24"/>
      <c r="F199" s="24"/>
      <c r="G199" s="24"/>
      <c r="H199" s="24"/>
      <c r="I199" s="24"/>
      <c r="J199" s="17"/>
      <c r="K199" s="17"/>
      <c r="L199" s="106"/>
    </row>
    <row r="200" spans="3:12" s="104" customFormat="1" ht="14.25" customHeight="1" thickBot="1">
      <c r="C200" s="107"/>
      <c r="D200" s="17"/>
      <c r="E200" s="24"/>
      <c r="F200" s="24"/>
      <c r="G200" s="24"/>
      <c r="H200" s="24"/>
      <c r="I200" s="24"/>
      <c r="J200" s="17"/>
      <c r="K200" s="17"/>
      <c r="L200" s="106"/>
    </row>
    <row r="201" spans="3:12" s="104" customFormat="1" ht="14.25" customHeight="1" thickBot="1">
      <c r="C201" s="107"/>
      <c r="E201" s="19" t="s">
        <v>124</v>
      </c>
      <c r="F201" s="15"/>
      <c r="G201" s="15"/>
      <c r="H201" s="108" t="s">
        <v>114</v>
      </c>
      <c r="I201" s="393">
        <f>L13</f>
        <v>735</v>
      </c>
      <c r="J201" s="411"/>
      <c r="K201" s="470"/>
      <c r="L201" s="106"/>
    </row>
    <row r="202" spans="3:12" s="104" customFormat="1" ht="14.25" customHeight="1" thickBot="1">
      <c r="C202" s="107"/>
      <c r="E202" s="20" t="s">
        <v>125</v>
      </c>
      <c r="F202" s="18"/>
      <c r="G202" s="18"/>
      <c r="H202" s="131" t="s">
        <v>115</v>
      </c>
      <c r="I202" s="418">
        <f>L14</f>
        <v>0</v>
      </c>
      <c r="J202" s="419"/>
      <c r="K202" s="420"/>
      <c r="L202" s="106"/>
    </row>
    <row r="203" spans="3:12" s="104" customFormat="1" ht="14.25" customHeight="1" thickBot="1">
      <c r="C203" s="107"/>
      <c r="E203" s="20" t="s">
        <v>143</v>
      </c>
      <c r="F203" s="18"/>
      <c r="G203" s="18"/>
      <c r="H203" s="131" t="s">
        <v>142</v>
      </c>
      <c r="I203" s="418">
        <f>L15</f>
        <v>0</v>
      </c>
      <c r="J203" s="419"/>
      <c r="K203" s="420"/>
      <c r="L203" s="106"/>
    </row>
    <row r="204" spans="3:12" s="104" customFormat="1" ht="14.25" customHeight="1" thickBot="1">
      <c r="C204" s="107"/>
      <c r="E204" s="20" t="s">
        <v>197</v>
      </c>
      <c r="F204" s="18"/>
      <c r="G204" s="18"/>
      <c r="H204" s="131" t="s">
        <v>25</v>
      </c>
      <c r="I204" s="418">
        <f>L17</f>
        <v>245</v>
      </c>
      <c r="J204" s="480"/>
      <c r="K204" s="481"/>
      <c r="L204" s="106"/>
    </row>
    <row r="205" spans="3:12" s="104" customFormat="1" ht="14.25" customHeight="1" thickBot="1">
      <c r="C205" s="107"/>
      <c r="E205" s="20" t="s">
        <v>184</v>
      </c>
      <c r="F205" s="18"/>
      <c r="G205" s="18"/>
      <c r="H205" s="131" t="s">
        <v>5</v>
      </c>
      <c r="I205" s="19" t="s">
        <v>420</v>
      </c>
      <c r="J205" s="130"/>
      <c r="K205" s="139" t="str">
        <f>L28</f>
        <v>5</v>
      </c>
      <c r="L205" s="106"/>
    </row>
    <row r="206" spans="3:12" s="104" customFormat="1" ht="14.25" customHeight="1" thickBot="1">
      <c r="C206" s="107"/>
      <c r="E206" s="20" t="s">
        <v>198</v>
      </c>
      <c r="F206" s="18"/>
      <c r="G206" s="18"/>
      <c r="H206" s="131" t="s">
        <v>26</v>
      </c>
      <c r="I206" s="152" t="s">
        <v>29</v>
      </c>
      <c r="J206" s="121"/>
      <c r="K206" s="197">
        <f>L34</f>
        <v>20</v>
      </c>
      <c r="L206" s="106"/>
    </row>
    <row r="207" spans="3:12" s="104" customFormat="1" ht="14.25" customHeight="1" thickBot="1">
      <c r="C207" s="107"/>
      <c r="E207" s="20" t="s">
        <v>199</v>
      </c>
      <c r="F207" s="18"/>
      <c r="G207" s="18"/>
      <c r="H207" s="154" t="s">
        <v>27</v>
      </c>
      <c r="I207" s="140" t="s">
        <v>161</v>
      </c>
      <c r="J207" s="164"/>
      <c r="K207" s="155">
        <f>L35</f>
        <v>70000</v>
      </c>
      <c r="L207" s="106"/>
    </row>
    <row r="208" spans="3:12" s="104" customFormat="1" ht="14.25" customHeight="1" thickBot="1">
      <c r="C208" s="107"/>
      <c r="E208" s="387" t="s">
        <v>107</v>
      </c>
      <c r="F208" s="388"/>
      <c r="G208" s="388"/>
      <c r="H208" s="389"/>
      <c r="I208" s="494">
        <f>(((((I201+I202+I203)*K205)*((K206/100)+1)))+(I204*K205))/K207</f>
        <v>0.0805</v>
      </c>
      <c r="J208" s="495"/>
      <c r="K208" s="496"/>
      <c r="L208" s="203"/>
    </row>
    <row r="209" spans="3:12" ht="14.25" customHeight="1" thickBot="1">
      <c r="C209" s="117"/>
      <c r="D209" s="67"/>
      <c r="E209" s="67"/>
      <c r="F209" s="67"/>
      <c r="G209" s="67"/>
      <c r="H209" s="67"/>
      <c r="I209" s="209"/>
      <c r="J209" s="67"/>
      <c r="K209" s="67"/>
      <c r="L209" s="166"/>
    </row>
    <row r="210" spans="3:12" ht="14.25" customHeight="1" thickBot="1">
      <c r="C210" s="371" t="s">
        <v>531</v>
      </c>
      <c r="D210" s="372"/>
      <c r="E210" s="372"/>
      <c r="F210" s="372"/>
      <c r="G210" s="372"/>
      <c r="H210" s="372"/>
      <c r="I210" s="372"/>
      <c r="J210" s="372"/>
      <c r="K210" s="372"/>
      <c r="L210" s="373"/>
    </row>
    <row r="211" spans="3:12" ht="14.25" customHeight="1">
      <c r="C211" s="315" t="s">
        <v>532</v>
      </c>
      <c r="D211" s="307"/>
      <c r="E211" s="24"/>
      <c r="F211" s="24"/>
      <c r="G211" s="24"/>
      <c r="H211" s="24"/>
      <c r="I211" s="24"/>
      <c r="J211" s="17"/>
      <c r="K211" s="17"/>
      <c r="L211" s="308"/>
    </row>
    <row r="212" spans="3:12" ht="14.25" customHeight="1" thickBot="1">
      <c r="C212" s="105"/>
      <c r="D212" s="17"/>
      <c r="E212" s="24"/>
      <c r="F212" s="24"/>
      <c r="G212" s="24"/>
      <c r="H212" s="17"/>
      <c r="I212" s="24"/>
      <c r="J212" s="17"/>
      <c r="K212" s="17"/>
      <c r="L212" s="106"/>
    </row>
    <row r="213" spans="3:12" ht="14.25" customHeight="1" thickBot="1">
      <c r="C213" s="107"/>
      <c r="D213" s="104"/>
      <c r="E213" s="19" t="s">
        <v>533</v>
      </c>
      <c r="F213" s="15"/>
      <c r="G213" s="15"/>
      <c r="H213" s="108" t="s">
        <v>536</v>
      </c>
      <c r="I213" s="429">
        <f>L19</f>
        <v>3.093</v>
      </c>
      <c r="J213" s="430"/>
      <c r="K213" s="431"/>
      <c r="L213" s="106"/>
    </row>
    <row r="214" spans="3:12" ht="14.25" customHeight="1" thickBot="1">
      <c r="C214" s="107"/>
      <c r="D214" s="104"/>
      <c r="E214" s="20" t="s">
        <v>187</v>
      </c>
      <c r="F214" s="18"/>
      <c r="G214" s="18"/>
      <c r="H214" s="131" t="s">
        <v>10</v>
      </c>
      <c r="I214" s="19" t="s">
        <v>30</v>
      </c>
      <c r="J214" s="130"/>
      <c r="K214" s="141">
        <f>L38</f>
        <v>7.5</v>
      </c>
      <c r="L214" s="106"/>
    </row>
    <row r="215" spans="3:12" ht="14.25" customHeight="1" thickBot="1">
      <c r="C215" s="107"/>
      <c r="D215" s="104"/>
      <c r="E215" s="20" t="s">
        <v>534</v>
      </c>
      <c r="F215" s="18"/>
      <c r="G215" s="18"/>
      <c r="H215" s="131" t="s">
        <v>535</v>
      </c>
      <c r="I215" s="19" t="s">
        <v>30</v>
      </c>
      <c r="J215" s="130"/>
      <c r="K215" s="313">
        <f>L39</f>
        <v>0.0417</v>
      </c>
      <c r="L215" s="106"/>
    </row>
    <row r="216" spans="3:12" ht="14.25" customHeight="1" thickBot="1">
      <c r="C216" s="107"/>
      <c r="D216" s="104"/>
      <c r="E216" s="387" t="s">
        <v>107</v>
      </c>
      <c r="F216" s="388"/>
      <c r="G216" s="388"/>
      <c r="H216" s="389"/>
      <c r="I216" s="426">
        <f>(I213/K214)*K215</f>
        <v>0.01719708</v>
      </c>
      <c r="J216" s="435"/>
      <c r="K216" s="428"/>
      <c r="L216" s="106"/>
    </row>
    <row r="217" spans="3:12" s="100" customFormat="1" ht="14.25" customHeight="1" thickBot="1">
      <c r="C217" s="250"/>
      <c r="D217" s="314"/>
      <c r="E217" s="25"/>
      <c r="F217" s="25"/>
      <c r="G217" s="25"/>
      <c r="H217" s="25"/>
      <c r="I217" s="306"/>
      <c r="J217" s="306"/>
      <c r="K217" s="306"/>
      <c r="L217" s="119"/>
    </row>
    <row r="218" spans="3:12" ht="14.25" customHeight="1">
      <c r="C218" s="21"/>
      <c r="D218" s="11"/>
      <c r="E218" s="11"/>
      <c r="F218" s="62"/>
      <c r="G218" s="62"/>
      <c r="H218" s="59"/>
      <c r="I218" s="59"/>
      <c r="J218" s="59"/>
      <c r="K218" s="11"/>
      <c r="L218" s="11"/>
    </row>
    <row r="219" spans="1:12" ht="14.25" customHeight="1">
      <c r="A219" s="438" t="s">
        <v>370</v>
      </c>
      <c r="B219" s="438"/>
      <c r="C219" s="438"/>
      <c r="D219" s="438"/>
      <c r="E219" s="438"/>
      <c r="F219" s="438"/>
      <c r="G219" s="438"/>
      <c r="H219" s="438"/>
      <c r="I219" s="438"/>
      <c r="J219" s="438"/>
      <c r="K219" s="438"/>
      <c r="L219" s="438"/>
    </row>
    <row r="220" spans="3:12" ht="14.25" customHeight="1">
      <c r="C220" s="100"/>
      <c r="D220" s="168"/>
      <c r="L220" s="168"/>
    </row>
    <row r="221" spans="1:12" ht="14.25" customHeight="1">
      <c r="A221" s="439" t="s">
        <v>371</v>
      </c>
      <c r="B221" s="440"/>
      <c r="C221" s="440"/>
      <c r="D221" s="440"/>
      <c r="E221" s="440"/>
      <c r="F221" s="440"/>
      <c r="G221" s="440"/>
      <c r="H221" s="440"/>
      <c r="I221" s="440"/>
      <c r="J221" s="440"/>
      <c r="K221" s="440"/>
      <c r="L221" s="440"/>
    </row>
    <row r="222" spans="1:12" ht="14.25" customHeight="1">
      <c r="A222" s="440"/>
      <c r="B222" s="440"/>
      <c r="C222" s="440"/>
      <c r="D222" s="440"/>
      <c r="E222" s="440"/>
      <c r="F222" s="440"/>
      <c r="G222" s="440"/>
      <c r="H222" s="440"/>
      <c r="I222" s="440"/>
      <c r="J222" s="440"/>
      <c r="K222" s="440"/>
      <c r="L222" s="440"/>
    </row>
    <row r="223" spans="1:12" ht="14.25" customHeight="1">
      <c r="A223" s="440"/>
      <c r="B223" s="440"/>
      <c r="C223" s="440"/>
      <c r="D223" s="440"/>
      <c r="E223" s="440"/>
      <c r="F223" s="440"/>
      <c r="G223" s="440"/>
      <c r="H223" s="440"/>
      <c r="I223" s="440"/>
      <c r="J223" s="440"/>
      <c r="K223" s="440"/>
      <c r="L223" s="440"/>
    </row>
    <row r="224" spans="1:12" ht="14.25" customHeight="1">
      <c r="A224" s="169"/>
      <c r="B224" s="169"/>
      <c r="C224" s="169"/>
      <c r="D224" s="169"/>
      <c r="E224" s="169"/>
      <c r="F224" s="169"/>
      <c r="G224" s="169"/>
      <c r="H224" s="169"/>
      <c r="I224" s="169"/>
      <c r="J224" s="169"/>
      <c r="K224" s="169"/>
      <c r="L224" s="169"/>
    </row>
    <row r="225" spans="1:12" s="104" customFormat="1" ht="14.25" customHeight="1">
      <c r="A225" s="436" t="s">
        <v>372</v>
      </c>
      <c r="B225" s="437"/>
      <c r="C225" s="437"/>
      <c r="D225" s="437"/>
      <c r="E225" s="437"/>
      <c r="F225" s="437"/>
      <c r="G225" s="437"/>
      <c r="H225" s="437"/>
      <c r="I225" s="437"/>
      <c r="J225" s="437"/>
      <c r="K225" s="437"/>
      <c r="L225" s="437"/>
    </row>
    <row r="226" spans="1:12" s="104" customFormat="1" ht="14.25" customHeight="1">
      <c r="A226" s="437"/>
      <c r="B226" s="437"/>
      <c r="C226" s="437"/>
      <c r="D226" s="437"/>
      <c r="E226" s="437"/>
      <c r="F226" s="437"/>
      <c r="G226" s="437"/>
      <c r="H226" s="437"/>
      <c r="I226" s="437"/>
      <c r="J226" s="437"/>
      <c r="K226" s="437"/>
      <c r="L226" s="437"/>
    </row>
    <row r="227" spans="1:12" s="104" customFormat="1" ht="14.25" customHeight="1">
      <c r="A227" s="170"/>
      <c r="B227" s="170"/>
      <c r="C227" s="171"/>
      <c r="D227" s="170"/>
      <c r="E227" s="170"/>
      <c r="F227" s="170"/>
      <c r="G227" s="170"/>
      <c r="H227" s="170"/>
      <c r="I227" s="170"/>
      <c r="J227" s="170"/>
      <c r="K227" s="170"/>
      <c r="L227" s="172"/>
    </row>
    <row r="228" spans="1:12" s="104" customFormat="1" ht="14.25" customHeight="1">
      <c r="A228" s="436" t="s">
        <v>373</v>
      </c>
      <c r="B228" s="437"/>
      <c r="C228" s="437"/>
      <c r="D228" s="437"/>
      <c r="E228" s="437"/>
      <c r="F228" s="437"/>
      <c r="G228" s="437"/>
      <c r="H228" s="437"/>
      <c r="I228" s="437"/>
      <c r="J228" s="437"/>
      <c r="K228" s="437"/>
      <c r="L228" s="437"/>
    </row>
    <row r="229" spans="1:12" s="104" customFormat="1" ht="14.25" customHeight="1">
      <c r="A229" s="437"/>
      <c r="B229" s="437"/>
      <c r="C229" s="437"/>
      <c r="D229" s="437"/>
      <c r="E229" s="437"/>
      <c r="F229" s="437"/>
      <c r="G229" s="437"/>
      <c r="H229" s="437"/>
      <c r="I229" s="437"/>
      <c r="J229" s="437"/>
      <c r="K229" s="437"/>
      <c r="L229" s="437"/>
    </row>
    <row r="230" spans="1:12" s="104" customFormat="1" ht="14.25" customHeight="1">
      <c r="A230" s="437"/>
      <c r="B230" s="437"/>
      <c r="C230" s="437"/>
      <c r="D230" s="437"/>
      <c r="E230" s="437"/>
      <c r="F230" s="437"/>
      <c r="G230" s="437"/>
      <c r="H230" s="437"/>
      <c r="I230" s="437"/>
      <c r="J230" s="437"/>
      <c r="K230" s="437"/>
      <c r="L230" s="437"/>
    </row>
    <row r="231" spans="1:12" s="104" customFormat="1" ht="14.25" customHeight="1">
      <c r="A231" s="170"/>
      <c r="B231" s="170"/>
      <c r="C231" s="171"/>
      <c r="D231" s="170"/>
      <c r="E231" s="170"/>
      <c r="F231" s="170"/>
      <c r="G231" s="170"/>
      <c r="H231" s="170"/>
      <c r="I231" s="170"/>
      <c r="J231" s="170"/>
      <c r="K231" s="170"/>
      <c r="L231" s="173"/>
    </row>
    <row r="232" spans="1:12" s="104" customFormat="1" ht="14.25" customHeight="1">
      <c r="A232" s="436" t="s">
        <v>374</v>
      </c>
      <c r="B232" s="437"/>
      <c r="C232" s="437"/>
      <c r="D232" s="437"/>
      <c r="E232" s="437"/>
      <c r="F232" s="437"/>
      <c r="G232" s="437"/>
      <c r="H232" s="437"/>
      <c r="I232" s="437"/>
      <c r="J232" s="437"/>
      <c r="K232" s="437"/>
      <c r="L232" s="437"/>
    </row>
    <row r="233" spans="1:12" s="104" customFormat="1" ht="14.25" customHeight="1">
      <c r="A233" s="437"/>
      <c r="B233" s="437"/>
      <c r="C233" s="437"/>
      <c r="D233" s="437"/>
      <c r="E233" s="437"/>
      <c r="F233" s="437"/>
      <c r="G233" s="437"/>
      <c r="H233" s="437"/>
      <c r="I233" s="437"/>
      <c r="J233" s="437"/>
      <c r="K233" s="437"/>
      <c r="L233" s="437"/>
    </row>
    <row r="234" spans="1:12" ht="14.25" customHeight="1">
      <c r="A234" s="437"/>
      <c r="B234" s="437"/>
      <c r="C234" s="437"/>
      <c r="D234" s="437"/>
      <c r="E234" s="437"/>
      <c r="F234" s="437"/>
      <c r="G234" s="437"/>
      <c r="H234" s="437"/>
      <c r="I234" s="437"/>
      <c r="J234" s="437"/>
      <c r="K234" s="437"/>
      <c r="L234" s="437"/>
    </row>
    <row r="235" spans="3:12" ht="14.25" customHeight="1">
      <c r="C235" s="100"/>
      <c r="D235" s="168"/>
      <c r="L235" s="168"/>
    </row>
    <row r="236" spans="3:12" ht="14.25" customHeight="1">
      <c r="C236" s="100"/>
      <c r="D236" s="168"/>
      <c r="L236" s="168"/>
    </row>
    <row r="237" spans="3:12" ht="14.25" customHeight="1">
      <c r="C237" s="174"/>
      <c r="D237" s="175"/>
      <c r="L237" s="175"/>
    </row>
    <row r="238" spans="3:12" ht="14.25" customHeight="1">
      <c r="C238" s="174"/>
      <c r="D238" s="175"/>
      <c r="L238" s="175"/>
    </row>
    <row r="239" spans="3:12" s="104" customFormat="1" ht="14.25" customHeight="1">
      <c r="C239" s="176"/>
      <c r="L239" s="17"/>
    </row>
    <row r="240" spans="3:12" s="104" customFormat="1" ht="14.25" customHeight="1">
      <c r="C240" s="176"/>
      <c r="L240" s="17"/>
    </row>
    <row r="241" spans="3:12" s="104" customFormat="1" ht="14.25" customHeight="1">
      <c r="C241" s="176"/>
      <c r="L241" s="17"/>
    </row>
    <row r="242" spans="3:12" s="104" customFormat="1" ht="14.25" customHeight="1">
      <c r="C242" s="176"/>
      <c r="L242" s="17"/>
    </row>
    <row r="243" spans="3:12" s="104" customFormat="1" ht="14.25" customHeight="1">
      <c r="C243" s="176"/>
      <c r="L243" s="17"/>
    </row>
    <row r="244" spans="3:12" s="104" customFormat="1" ht="14.25" customHeight="1">
      <c r="C244" s="176"/>
      <c r="L244" s="165"/>
    </row>
    <row r="245" spans="3:12" s="104" customFormat="1" ht="14.25" customHeight="1">
      <c r="C245" s="176"/>
      <c r="L245" s="165"/>
    </row>
    <row r="246" spans="3:12" s="104" customFormat="1" ht="14.25" customHeight="1">
      <c r="C246" s="176"/>
      <c r="L246" s="165"/>
    </row>
    <row r="247" spans="3:12" s="104" customFormat="1" ht="14.25" customHeight="1">
      <c r="C247" s="176"/>
      <c r="L247" s="165"/>
    </row>
    <row r="248" spans="3:12" ht="14.25" customHeight="1">
      <c r="C248" s="21"/>
      <c r="D248" s="11"/>
      <c r="L248" s="11"/>
    </row>
    <row r="249" spans="3:12" ht="14.25" customHeight="1">
      <c r="C249" s="21"/>
      <c r="D249" s="11"/>
      <c r="L249" s="11"/>
    </row>
    <row r="250" spans="3:12" ht="14.25" customHeight="1">
      <c r="C250" s="100"/>
      <c r="D250" s="168"/>
      <c r="L250" s="168"/>
    </row>
    <row r="251" spans="3:12" ht="14.25" customHeight="1">
      <c r="C251" s="100"/>
      <c r="D251" s="168"/>
      <c r="L251" s="168"/>
    </row>
    <row r="252" spans="3:12" ht="14.25" customHeight="1">
      <c r="C252" s="174"/>
      <c r="D252" s="175"/>
      <c r="L252" s="175"/>
    </row>
    <row r="253" spans="3:12" ht="14.25" customHeight="1">
      <c r="C253" s="174"/>
      <c r="D253" s="175"/>
      <c r="L253" s="175"/>
    </row>
    <row r="254" spans="3:12" s="104" customFormat="1" ht="14.25" customHeight="1">
      <c r="C254" s="176"/>
      <c r="L254" s="17"/>
    </row>
    <row r="255" spans="3:12" s="104" customFormat="1" ht="14.25" customHeight="1">
      <c r="C255" s="176"/>
      <c r="L255" s="17"/>
    </row>
    <row r="256" spans="3:12" s="104" customFormat="1" ht="14.25" customHeight="1">
      <c r="C256" s="176"/>
      <c r="L256" s="17"/>
    </row>
    <row r="257" spans="3:12" s="104" customFormat="1" ht="14.25" customHeight="1">
      <c r="C257" s="176"/>
      <c r="L257" s="17"/>
    </row>
    <row r="258" spans="3:12" s="104" customFormat="1" ht="14.25" customHeight="1">
      <c r="C258" s="176"/>
      <c r="L258" s="165"/>
    </row>
    <row r="259" spans="3:12" s="104" customFormat="1" ht="14.25" customHeight="1">
      <c r="C259" s="176"/>
      <c r="L259" s="165"/>
    </row>
    <row r="260" spans="3:12" s="104" customFormat="1" ht="14.25" customHeight="1">
      <c r="C260" s="176"/>
      <c r="L260" s="165"/>
    </row>
    <row r="261" spans="3:12" ht="14.25" customHeight="1">
      <c r="C261" s="21"/>
      <c r="D261" s="11"/>
      <c r="L261" s="11"/>
    </row>
    <row r="262" spans="3:12" ht="14.25" customHeight="1">
      <c r="C262" s="100"/>
      <c r="D262" s="168"/>
      <c r="L262" s="168"/>
    </row>
    <row r="263" spans="3:12" ht="14.25" customHeight="1">
      <c r="C263" s="100"/>
      <c r="D263" s="168"/>
      <c r="L263" s="168"/>
    </row>
    <row r="264" spans="3:12" ht="14.25" customHeight="1">
      <c r="C264" s="174"/>
      <c r="D264" s="175"/>
      <c r="L264" s="175"/>
    </row>
    <row r="265" spans="3:12" ht="14.25" customHeight="1">
      <c r="C265" s="174"/>
      <c r="D265" s="175"/>
      <c r="L265" s="175"/>
    </row>
    <row r="266" spans="3:12" s="104" customFormat="1" ht="14.25" customHeight="1">
      <c r="C266" s="176"/>
      <c r="L266" s="17"/>
    </row>
    <row r="267" spans="3:12" s="104" customFormat="1" ht="14.25" customHeight="1">
      <c r="C267" s="176"/>
      <c r="L267" s="165"/>
    </row>
    <row r="268" spans="3:12" ht="14.25" customHeight="1">
      <c r="C268" s="21"/>
      <c r="D268" s="11"/>
      <c r="E268" s="11"/>
      <c r="F268" s="11"/>
      <c r="G268" s="11"/>
      <c r="H268" s="11"/>
      <c r="I268" s="11" t="s">
        <v>162</v>
      </c>
      <c r="J268" s="167"/>
      <c r="K268" s="11"/>
      <c r="L268" s="11"/>
    </row>
    <row r="269" spans="3:12" ht="14.25" customHeight="1">
      <c r="C269" s="21"/>
      <c r="D269" s="11"/>
      <c r="E269" s="11"/>
      <c r="F269" s="11"/>
      <c r="G269" s="11"/>
      <c r="H269" s="11"/>
      <c r="I269" s="11"/>
      <c r="J269" s="167"/>
      <c r="K269" s="177"/>
      <c r="L269" s="11"/>
    </row>
    <row r="270" ht="14.25" customHeight="1">
      <c r="C270" s="100"/>
    </row>
    <row r="271" spans="3:11" ht="14.25" customHeight="1">
      <c r="C271" s="21"/>
      <c r="D271" s="11"/>
      <c r="E271" s="11"/>
      <c r="F271" s="11"/>
      <c r="G271" s="11"/>
      <c r="H271" s="11"/>
      <c r="I271" s="11"/>
      <c r="J271" s="167"/>
      <c r="K271" s="177"/>
    </row>
    <row r="272" spans="3:12" ht="14.25" customHeight="1">
      <c r="C272" s="21"/>
      <c r="D272" s="11"/>
      <c r="E272" s="11"/>
      <c r="F272" s="11"/>
      <c r="G272" s="11"/>
      <c r="H272" s="11"/>
      <c r="I272" s="11"/>
      <c r="J272" s="167"/>
      <c r="K272" s="177"/>
      <c r="L272" s="11"/>
    </row>
    <row r="273" spans="3:12" ht="14.25" customHeight="1">
      <c r="C273" s="21"/>
      <c r="D273" s="11"/>
      <c r="E273" s="11"/>
      <c r="F273" s="11"/>
      <c r="G273" s="11"/>
      <c r="H273" s="11"/>
      <c r="I273" s="11"/>
      <c r="J273" s="167"/>
      <c r="K273" s="11"/>
      <c r="L273" s="11"/>
    </row>
    <row r="274" spans="3:12" ht="14.25" customHeight="1">
      <c r="C274" s="21"/>
      <c r="D274" s="11"/>
      <c r="E274" s="11"/>
      <c r="F274" s="11"/>
      <c r="G274" s="11"/>
      <c r="H274" s="11"/>
      <c r="I274" s="11"/>
      <c r="J274" s="167"/>
      <c r="K274" s="11"/>
      <c r="L274" s="11"/>
    </row>
    <row r="275" spans="3:12" ht="14.25" customHeight="1">
      <c r="C275" s="21"/>
      <c r="D275" s="11"/>
      <c r="E275" s="11"/>
      <c r="F275" s="11"/>
      <c r="G275" s="11"/>
      <c r="H275" s="11"/>
      <c r="I275" s="11"/>
      <c r="J275" s="167"/>
      <c r="K275" s="11"/>
      <c r="L275" s="11"/>
    </row>
    <row r="276" spans="3:12" ht="14.25" customHeight="1">
      <c r="C276" s="21"/>
      <c r="D276" s="11"/>
      <c r="E276" s="11"/>
      <c r="F276" s="11"/>
      <c r="G276" s="11"/>
      <c r="H276" s="11"/>
      <c r="I276" s="11"/>
      <c r="J276" s="167"/>
      <c r="K276" s="11"/>
      <c r="L276" s="11"/>
    </row>
    <row r="277" spans="3:12" ht="14.25" customHeight="1">
      <c r="C277" s="21"/>
      <c r="D277" s="11"/>
      <c r="E277" s="11"/>
      <c r="F277" s="11"/>
      <c r="G277" s="11"/>
      <c r="H277" s="11"/>
      <c r="I277" s="11"/>
      <c r="J277" s="167"/>
      <c r="K277" s="11"/>
      <c r="L277" s="11"/>
    </row>
    <row r="278" spans="3:12" ht="14.25" customHeight="1">
      <c r="C278" s="21"/>
      <c r="D278" s="11"/>
      <c r="E278" s="11"/>
      <c r="F278" s="11"/>
      <c r="G278" s="11"/>
      <c r="H278" s="11"/>
      <c r="I278" s="11"/>
      <c r="J278" s="167"/>
      <c r="K278" s="11"/>
      <c r="L278" s="11"/>
    </row>
    <row r="279" spans="3:12" ht="14.25" customHeight="1">
      <c r="C279" s="21"/>
      <c r="D279" s="11"/>
      <c r="E279" s="11"/>
      <c r="F279" s="11"/>
      <c r="G279" s="11"/>
      <c r="H279" s="11"/>
      <c r="I279" s="11"/>
      <c r="J279" s="167"/>
      <c r="K279" s="11"/>
      <c r="L279" s="11"/>
    </row>
    <row r="280" spans="3:12" ht="14.25" customHeight="1">
      <c r="C280" s="21"/>
      <c r="D280" s="11"/>
      <c r="E280" s="11"/>
      <c r="F280" s="11"/>
      <c r="G280" s="11"/>
      <c r="H280" s="11"/>
      <c r="I280" s="11"/>
      <c r="J280" s="167"/>
      <c r="K280" s="11"/>
      <c r="L280" s="11"/>
    </row>
    <row r="281" spans="3:11" ht="14.25" customHeight="1">
      <c r="C281" s="100"/>
      <c r="D281" s="11"/>
      <c r="E281" s="11"/>
      <c r="F281" s="11"/>
      <c r="G281" s="11"/>
      <c r="H281" s="11"/>
      <c r="I281" s="11"/>
      <c r="J281" s="11"/>
      <c r="K281" s="179"/>
    </row>
    <row r="282" spans="3:11" ht="14.25" customHeight="1">
      <c r="C282" s="21"/>
      <c r="D282" s="11"/>
      <c r="E282" s="11"/>
      <c r="F282" s="27"/>
      <c r="G282" s="16"/>
      <c r="H282" s="11"/>
      <c r="I282" s="11"/>
      <c r="J282" s="11"/>
      <c r="K282" s="11"/>
    </row>
    <row r="283" spans="3:11" ht="14.25" customHeight="1">
      <c r="C283" s="21"/>
      <c r="D283" s="11"/>
      <c r="E283" s="11"/>
      <c r="F283" s="27"/>
      <c r="G283" s="16"/>
      <c r="H283" s="11"/>
      <c r="I283" s="11"/>
      <c r="J283" s="11"/>
      <c r="K283" s="11"/>
    </row>
    <row r="284" spans="3:10" ht="14.25" customHeight="1">
      <c r="C284" s="100"/>
      <c r="D284" s="11"/>
      <c r="E284" s="11"/>
      <c r="F284" s="22"/>
      <c r="G284" s="16"/>
      <c r="H284" s="11"/>
      <c r="I284" s="11"/>
      <c r="J284" s="11"/>
    </row>
    <row r="285" spans="3:12" ht="14.25" customHeight="1">
      <c r="C285" s="21"/>
      <c r="D285" s="11"/>
      <c r="E285" s="11"/>
      <c r="F285" s="11"/>
      <c r="G285" s="11"/>
      <c r="H285" s="11"/>
      <c r="I285" s="11"/>
      <c r="J285" s="167"/>
      <c r="K285" s="11"/>
      <c r="L285" s="11"/>
    </row>
    <row r="286" spans="3:12" ht="14.25" customHeight="1">
      <c r="C286" s="21"/>
      <c r="D286" s="11"/>
      <c r="E286" s="11"/>
      <c r="F286" s="11"/>
      <c r="G286" s="11"/>
      <c r="H286" s="11"/>
      <c r="I286" s="11"/>
      <c r="J286" s="167"/>
      <c r="K286" s="11"/>
      <c r="L286" s="11"/>
    </row>
    <row r="287" spans="3:12" ht="14.25" customHeight="1">
      <c r="C287" s="128"/>
      <c r="D287" s="11"/>
      <c r="E287" s="11"/>
      <c r="F287" s="11"/>
      <c r="G287" s="11"/>
      <c r="H287" s="11"/>
      <c r="I287" s="11"/>
      <c r="J287" s="11"/>
      <c r="K287" s="11"/>
      <c r="L287" s="178"/>
    </row>
    <row r="288" spans="3:12" ht="14.25" customHeight="1">
      <c r="C288" s="21"/>
      <c r="D288" s="11"/>
      <c r="E288" s="11"/>
      <c r="F288" s="11"/>
      <c r="G288" s="11"/>
      <c r="H288" s="11"/>
      <c r="I288" s="11"/>
      <c r="J288" s="167"/>
      <c r="K288" s="11"/>
      <c r="L288" s="11"/>
    </row>
    <row r="289" spans="3:12" ht="14.25" customHeight="1">
      <c r="C289" s="21"/>
      <c r="D289" s="179"/>
      <c r="E289" s="11"/>
      <c r="F289" s="11"/>
      <c r="G289" s="11"/>
      <c r="H289" s="11"/>
      <c r="I289" s="11"/>
      <c r="J289" s="167"/>
      <c r="K289" s="11"/>
      <c r="L289" s="11"/>
    </row>
    <row r="290" spans="3:12" ht="14.25" customHeight="1">
      <c r="C290" s="21"/>
      <c r="D290" s="179"/>
      <c r="E290" s="11"/>
      <c r="F290" s="11"/>
      <c r="G290" s="11"/>
      <c r="H290" s="11"/>
      <c r="I290" s="11"/>
      <c r="J290" s="167"/>
      <c r="K290" s="11"/>
      <c r="L290" s="11"/>
    </row>
    <row r="291" spans="3:12" ht="14.25" customHeight="1">
      <c r="C291" s="11"/>
      <c r="D291" s="179"/>
      <c r="E291" s="11"/>
      <c r="F291" s="11"/>
      <c r="G291" s="11"/>
      <c r="H291" s="11"/>
      <c r="I291" s="11"/>
      <c r="J291" s="167"/>
      <c r="K291" s="11"/>
      <c r="L291" s="11"/>
    </row>
    <row r="292" spans="3:12" ht="14.25" customHeight="1">
      <c r="C292" s="11"/>
      <c r="D292" s="179"/>
      <c r="E292" s="11"/>
      <c r="F292" s="11"/>
      <c r="G292" s="11"/>
      <c r="H292" s="11"/>
      <c r="I292" s="11"/>
      <c r="J292" s="167"/>
      <c r="K292" s="11"/>
      <c r="L292" s="11"/>
    </row>
    <row r="293" spans="3:12" ht="14.25" customHeight="1">
      <c r="C293" s="11"/>
      <c r="D293" s="179"/>
      <c r="E293" s="11"/>
      <c r="F293" s="11"/>
      <c r="G293" s="11"/>
      <c r="H293" s="11"/>
      <c r="I293" s="11"/>
      <c r="J293" s="167"/>
      <c r="K293" s="11"/>
      <c r="L293" s="11"/>
    </row>
    <row r="294" spans="3:12" ht="14.25" customHeight="1">
      <c r="C294" s="11"/>
      <c r="D294" s="179"/>
      <c r="E294" s="11"/>
      <c r="F294" s="11"/>
      <c r="G294" s="11"/>
      <c r="H294" s="11"/>
      <c r="I294" s="11"/>
      <c r="J294" s="167"/>
      <c r="K294" s="11"/>
      <c r="L294" s="11"/>
    </row>
    <row r="295" spans="3:12" ht="14.25" customHeight="1">
      <c r="C295" s="11"/>
      <c r="D295" s="179"/>
      <c r="E295" s="11"/>
      <c r="F295" s="11"/>
      <c r="G295" s="11"/>
      <c r="H295" s="11"/>
      <c r="I295" s="11"/>
      <c r="J295" s="167"/>
      <c r="K295" s="11"/>
      <c r="L295" s="11"/>
    </row>
    <row r="296" spans="3:12" ht="14.25" customHeight="1">
      <c r="C296" s="11"/>
      <c r="D296" s="11"/>
      <c r="E296" s="11"/>
      <c r="F296" s="11"/>
      <c r="G296" s="11"/>
      <c r="H296" s="11"/>
      <c r="I296" s="11"/>
      <c r="J296" s="11"/>
      <c r="K296" s="11"/>
      <c r="L296" s="11"/>
    </row>
    <row r="297" spans="3:12" ht="14.25" customHeight="1">
      <c r="C297" s="11"/>
      <c r="D297" s="11"/>
      <c r="E297" s="11"/>
      <c r="F297" s="11"/>
      <c r="G297" s="11"/>
      <c r="H297" s="11"/>
      <c r="I297" s="11"/>
      <c r="J297" s="11"/>
      <c r="K297" s="11"/>
      <c r="L297" s="11"/>
    </row>
    <row r="298" spans="3:12" ht="14.25" customHeight="1">
      <c r="C298" s="11"/>
      <c r="D298" s="11"/>
      <c r="E298" s="11"/>
      <c r="F298" s="11"/>
      <c r="G298" s="11"/>
      <c r="H298" s="11"/>
      <c r="I298" s="11"/>
      <c r="J298" s="11"/>
      <c r="K298" s="11"/>
      <c r="L298" s="11"/>
    </row>
    <row r="299" spans="3:12" ht="14.25" customHeight="1">
      <c r="C299" s="11"/>
      <c r="D299" s="11"/>
      <c r="E299" s="11"/>
      <c r="F299" s="11"/>
      <c r="G299" s="11"/>
      <c r="H299" s="11"/>
      <c r="I299" s="11"/>
      <c r="J299" s="11"/>
      <c r="K299" s="11"/>
      <c r="L299" s="11"/>
    </row>
    <row r="300" spans="3:12" ht="14.25" customHeight="1">
      <c r="C300" s="11"/>
      <c r="D300" s="11"/>
      <c r="E300" s="11"/>
      <c r="F300" s="11"/>
      <c r="G300" s="11"/>
      <c r="H300" s="11"/>
      <c r="I300" s="11"/>
      <c r="J300" s="11"/>
      <c r="K300" s="11"/>
      <c r="L300" s="11"/>
    </row>
    <row r="301" spans="3:12" ht="14.25" customHeight="1">
      <c r="C301" s="21"/>
      <c r="D301" s="11"/>
      <c r="E301" s="11"/>
      <c r="F301" s="11"/>
      <c r="G301" s="11"/>
      <c r="H301" s="11"/>
      <c r="I301" s="11"/>
      <c r="J301" s="11"/>
      <c r="K301" s="11"/>
      <c r="L301" s="11"/>
    </row>
    <row r="302" spans="3:12" ht="14.25" customHeight="1">
      <c r="C302" s="11"/>
      <c r="D302" s="11"/>
      <c r="E302" s="11"/>
      <c r="F302" s="11"/>
      <c r="G302" s="11"/>
      <c r="H302" s="11"/>
      <c r="I302" s="11"/>
      <c r="J302" s="11"/>
      <c r="K302" s="11"/>
      <c r="L302" s="11"/>
    </row>
    <row r="303" spans="3:12" ht="14.25" customHeight="1">
      <c r="C303" s="11"/>
      <c r="D303" s="11"/>
      <c r="E303" s="11"/>
      <c r="F303" s="11"/>
      <c r="G303" s="11"/>
      <c r="H303" s="11"/>
      <c r="I303" s="11"/>
      <c r="J303" s="11"/>
      <c r="K303" s="11"/>
      <c r="L303" s="11"/>
    </row>
    <row r="304" spans="3:12" ht="14.25" customHeight="1">
      <c r="C304" s="11"/>
      <c r="D304" s="11"/>
      <c r="E304" s="11"/>
      <c r="F304" s="11"/>
      <c r="G304" s="11"/>
      <c r="H304" s="11"/>
      <c r="I304" s="11"/>
      <c r="J304" s="11"/>
      <c r="K304" s="11"/>
      <c r="L304" s="11"/>
    </row>
    <row r="305" spans="3:12" ht="14.25" customHeight="1">
      <c r="C305" s="11"/>
      <c r="D305" s="11"/>
      <c r="E305" s="11"/>
      <c r="F305" s="11"/>
      <c r="G305" s="11"/>
      <c r="H305" s="11"/>
      <c r="I305" s="11"/>
      <c r="J305" s="11"/>
      <c r="K305" s="11"/>
      <c r="L305" s="11"/>
    </row>
    <row r="306" spans="3:12" ht="14.25" customHeight="1">
      <c r="C306" s="11"/>
      <c r="D306" s="11"/>
      <c r="E306" s="11"/>
      <c r="F306" s="11"/>
      <c r="G306" s="11"/>
      <c r="H306" s="11"/>
      <c r="I306" s="11"/>
      <c r="J306" s="11"/>
      <c r="K306" s="11"/>
      <c r="L306" s="11"/>
    </row>
    <row r="307" spans="3:12" ht="14.25" customHeight="1">
      <c r="C307" s="11"/>
      <c r="D307" s="11"/>
      <c r="E307" s="11"/>
      <c r="F307" s="11"/>
      <c r="G307" s="11"/>
      <c r="H307" s="11"/>
      <c r="I307" s="11"/>
      <c r="J307" s="11"/>
      <c r="K307" s="11"/>
      <c r="L307" s="11"/>
    </row>
    <row r="308" spans="3:12" ht="14.25" customHeight="1">
      <c r="C308" s="11"/>
      <c r="D308" s="11"/>
      <c r="E308" s="11"/>
      <c r="F308" s="11"/>
      <c r="G308" s="11"/>
      <c r="H308" s="11"/>
      <c r="I308" s="11"/>
      <c r="J308" s="11"/>
      <c r="K308" s="11"/>
      <c r="L308" s="11"/>
    </row>
    <row r="309" spans="3:12" ht="14.25" customHeight="1">
      <c r="C309" s="11"/>
      <c r="D309" s="11"/>
      <c r="E309" s="11"/>
      <c r="F309" s="11"/>
      <c r="G309" s="11"/>
      <c r="H309" s="11"/>
      <c r="I309" s="11"/>
      <c r="J309" s="11"/>
      <c r="K309" s="11"/>
      <c r="L309" s="11"/>
    </row>
    <row r="310" spans="3:12" ht="14.25" customHeight="1">
      <c r="C310" s="11"/>
      <c r="D310" s="11"/>
      <c r="E310" s="11"/>
      <c r="F310" s="11"/>
      <c r="G310" s="11"/>
      <c r="H310" s="11"/>
      <c r="I310" s="11"/>
      <c r="J310" s="11"/>
      <c r="K310" s="11"/>
      <c r="L310" s="11"/>
    </row>
    <row r="311" spans="3:12" ht="14.25" customHeight="1">
      <c r="C311" s="11"/>
      <c r="D311" s="11"/>
      <c r="E311" s="11"/>
      <c r="F311" s="11"/>
      <c r="G311" s="11"/>
      <c r="H311" s="11"/>
      <c r="I311" s="11"/>
      <c r="J311" s="11"/>
      <c r="K311" s="11"/>
      <c r="L311" s="11"/>
    </row>
    <row r="312" spans="3:12" ht="14.25" customHeight="1">
      <c r="C312" s="11"/>
      <c r="D312" s="11"/>
      <c r="E312" s="11"/>
      <c r="F312" s="11"/>
      <c r="G312" s="11"/>
      <c r="H312" s="11"/>
      <c r="I312" s="11"/>
      <c r="J312" s="11"/>
      <c r="K312" s="11"/>
      <c r="L312" s="11"/>
    </row>
    <row r="313" spans="3:12" ht="14.25" customHeight="1">
      <c r="C313" s="11"/>
      <c r="D313" s="11"/>
      <c r="E313" s="11"/>
      <c r="F313" s="11"/>
      <c r="G313" s="11"/>
      <c r="H313" s="11"/>
      <c r="I313" s="11"/>
      <c r="J313" s="11"/>
      <c r="K313" s="11"/>
      <c r="L313" s="11"/>
    </row>
    <row r="314" spans="3:12" ht="14.25" customHeight="1">
      <c r="C314" s="11"/>
      <c r="D314" s="11"/>
      <c r="E314" s="11"/>
      <c r="F314" s="11"/>
      <c r="G314" s="11"/>
      <c r="H314" s="11"/>
      <c r="I314" s="11"/>
      <c r="J314" s="11"/>
      <c r="K314" s="11"/>
      <c r="L314" s="11"/>
    </row>
    <row r="315" spans="3:12" ht="14.25" customHeight="1">
      <c r="C315" s="11"/>
      <c r="D315" s="11"/>
      <c r="E315" s="11"/>
      <c r="F315" s="11"/>
      <c r="G315" s="11"/>
      <c r="H315" s="11"/>
      <c r="I315" s="11"/>
      <c r="J315" s="11"/>
      <c r="K315" s="11"/>
      <c r="L315" s="11"/>
    </row>
    <row r="316" spans="3:12" ht="14.25" customHeight="1">
      <c r="C316" s="11"/>
      <c r="D316" s="11"/>
      <c r="E316" s="11"/>
      <c r="F316" s="11"/>
      <c r="G316" s="11"/>
      <c r="H316" s="11"/>
      <c r="I316" s="11"/>
      <c r="J316" s="11"/>
      <c r="K316" s="11"/>
      <c r="L316" s="11"/>
    </row>
    <row r="317" spans="3:12" ht="14.25" customHeight="1">
      <c r="C317" s="11"/>
      <c r="D317" s="11"/>
      <c r="E317" s="11"/>
      <c r="F317" s="11"/>
      <c r="G317" s="11"/>
      <c r="H317" s="11"/>
      <c r="I317" s="11"/>
      <c r="J317" s="11"/>
      <c r="K317" s="11"/>
      <c r="L317" s="11"/>
    </row>
    <row r="318" spans="3:12" ht="14.25" customHeight="1">
      <c r="C318" s="11"/>
      <c r="D318" s="11"/>
      <c r="E318" s="11"/>
      <c r="F318" s="11"/>
      <c r="G318" s="11"/>
      <c r="H318" s="11"/>
      <c r="I318" s="11"/>
      <c r="J318" s="11"/>
      <c r="K318" s="11"/>
      <c r="L318" s="11"/>
    </row>
    <row r="319" spans="3:12" ht="14.25" customHeight="1">
      <c r="C319" s="11"/>
      <c r="D319" s="11"/>
      <c r="E319" s="11"/>
      <c r="F319" s="11"/>
      <c r="G319" s="11"/>
      <c r="H319" s="11"/>
      <c r="I319" s="11"/>
      <c r="J319" s="11"/>
      <c r="K319" s="11"/>
      <c r="L319" s="11"/>
    </row>
    <row r="320" spans="3:12" ht="14.25" customHeight="1">
      <c r="C320" s="11"/>
      <c r="D320" s="11"/>
      <c r="E320" s="11"/>
      <c r="F320" s="11"/>
      <c r="G320" s="11"/>
      <c r="H320" s="11"/>
      <c r="I320" s="11"/>
      <c r="J320" s="11"/>
      <c r="K320" s="11"/>
      <c r="L320" s="11"/>
    </row>
    <row r="321" spans="3:12" ht="14.25" customHeight="1">
      <c r="C321" s="11"/>
      <c r="D321" s="11"/>
      <c r="E321" s="11"/>
      <c r="F321" s="11"/>
      <c r="G321" s="11"/>
      <c r="H321" s="11"/>
      <c r="I321" s="11"/>
      <c r="J321" s="11"/>
      <c r="K321" s="11"/>
      <c r="L321" s="11"/>
    </row>
    <row r="322" spans="3:12" ht="14.25" customHeight="1">
      <c r="C322" s="11"/>
      <c r="D322" s="11"/>
      <c r="E322" s="11"/>
      <c r="F322" s="11"/>
      <c r="G322" s="11"/>
      <c r="H322" s="11"/>
      <c r="I322" s="11"/>
      <c r="J322" s="11"/>
      <c r="K322" s="11"/>
      <c r="L322" s="11"/>
    </row>
    <row r="323" spans="3:12" ht="14.25" customHeight="1">
      <c r="C323" s="11"/>
      <c r="D323" s="11"/>
      <c r="E323" s="11"/>
      <c r="F323" s="11"/>
      <c r="G323" s="11"/>
      <c r="H323" s="11"/>
      <c r="I323" s="11"/>
      <c r="J323" s="11"/>
      <c r="K323" s="11"/>
      <c r="L323" s="11"/>
    </row>
    <row r="324" spans="3:12" ht="14.25" customHeight="1">
      <c r="C324" s="11"/>
      <c r="D324" s="11"/>
      <c r="E324" s="11"/>
      <c r="F324" s="11"/>
      <c r="G324" s="11"/>
      <c r="H324" s="11"/>
      <c r="I324" s="11"/>
      <c r="J324" s="11"/>
      <c r="K324" s="11"/>
      <c r="L324" s="11"/>
    </row>
    <row r="325" spans="3:12" ht="14.25" customHeight="1">
      <c r="C325" s="11"/>
      <c r="D325" s="11"/>
      <c r="E325" s="11"/>
      <c r="F325" s="11"/>
      <c r="G325" s="11"/>
      <c r="H325" s="11"/>
      <c r="I325" s="11"/>
      <c r="J325" s="11"/>
      <c r="K325" s="11"/>
      <c r="L325" s="11"/>
    </row>
    <row r="326" spans="3:12" ht="14.25" customHeight="1">
      <c r="C326" s="11"/>
      <c r="D326" s="11"/>
      <c r="E326" s="11"/>
      <c r="F326" s="11"/>
      <c r="G326" s="11"/>
      <c r="H326" s="11"/>
      <c r="I326" s="11"/>
      <c r="J326" s="11"/>
      <c r="K326" s="11"/>
      <c r="L326" s="11"/>
    </row>
    <row r="327" spans="3:12" ht="14.25" customHeight="1">
      <c r="C327" s="11"/>
      <c r="D327" s="11"/>
      <c r="E327" s="11"/>
      <c r="F327" s="11"/>
      <c r="G327" s="11"/>
      <c r="H327" s="11"/>
      <c r="I327" s="11"/>
      <c r="J327" s="11"/>
      <c r="K327" s="11"/>
      <c r="L327" s="11"/>
    </row>
    <row r="328" spans="3:12" ht="14.25" customHeight="1">
      <c r="C328" s="11"/>
      <c r="D328" s="11"/>
      <c r="E328" s="11"/>
      <c r="F328" s="11"/>
      <c r="G328" s="11"/>
      <c r="H328" s="11"/>
      <c r="I328" s="11"/>
      <c r="J328" s="11"/>
      <c r="K328" s="11"/>
      <c r="L328" s="11"/>
    </row>
    <row r="329" spans="3:12" ht="14.25" customHeight="1">
      <c r="C329" s="11"/>
      <c r="D329" s="11"/>
      <c r="E329" s="11"/>
      <c r="F329" s="11"/>
      <c r="G329" s="11"/>
      <c r="H329" s="11"/>
      <c r="I329" s="11"/>
      <c r="J329" s="11"/>
      <c r="K329" s="11"/>
      <c r="L329" s="11"/>
    </row>
    <row r="330" spans="3:12" ht="14.25" customHeight="1">
      <c r="C330" s="11"/>
      <c r="D330" s="11"/>
      <c r="E330" s="11"/>
      <c r="F330" s="11"/>
      <c r="G330" s="11"/>
      <c r="H330" s="11"/>
      <c r="I330" s="11"/>
      <c r="J330" s="11"/>
      <c r="K330" s="11"/>
      <c r="L330" s="11"/>
    </row>
    <row r="331" spans="3:12" ht="14.25" customHeight="1">
      <c r="C331" s="11"/>
      <c r="D331" s="11"/>
      <c r="E331" s="11"/>
      <c r="F331" s="11"/>
      <c r="G331" s="11"/>
      <c r="H331" s="11"/>
      <c r="I331" s="11"/>
      <c r="J331" s="11"/>
      <c r="K331" s="11"/>
      <c r="L331" s="11"/>
    </row>
    <row r="332" spans="3:12" ht="14.25" customHeight="1">
      <c r="C332" s="11"/>
      <c r="D332" s="11"/>
      <c r="E332" s="11"/>
      <c r="F332" s="11"/>
      <c r="G332" s="11"/>
      <c r="H332" s="11"/>
      <c r="I332" s="11"/>
      <c r="J332" s="11"/>
      <c r="K332" s="11"/>
      <c r="L332" s="11"/>
    </row>
    <row r="333" spans="3:12" ht="14.25" customHeight="1">
      <c r="C333" s="11"/>
      <c r="D333" s="11"/>
      <c r="E333" s="11"/>
      <c r="F333" s="11"/>
      <c r="G333" s="11"/>
      <c r="H333" s="11"/>
      <c r="I333" s="11"/>
      <c r="J333" s="11"/>
      <c r="K333" s="11"/>
      <c r="L333" s="11"/>
    </row>
    <row r="334" spans="3:12" ht="14.25" customHeight="1">
      <c r="C334" s="11"/>
      <c r="D334" s="11"/>
      <c r="E334" s="11"/>
      <c r="F334" s="11"/>
      <c r="G334" s="11"/>
      <c r="H334" s="11"/>
      <c r="I334" s="11"/>
      <c r="J334" s="11"/>
      <c r="K334" s="11"/>
      <c r="L334" s="11"/>
    </row>
    <row r="335" spans="3:12" ht="14.25" customHeight="1">
      <c r="C335" s="11"/>
      <c r="D335" s="11"/>
      <c r="E335" s="11"/>
      <c r="F335" s="11"/>
      <c r="G335" s="11"/>
      <c r="H335" s="11"/>
      <c r="I335" s="11"/>
      <c r="J335" s="11"/>
      <c r="K335" s="11"/>
      <c r="L335" s="11"/>
    </row>
    <row r="336" spans="3:12" ht="14.25" customHeight="1">
      <c r="C336" s="11"/>
      <c r="D336" s="11"/>
      <c r="E336" s="11"/>
      <c r="F336" s="11"/>
      <c r="G336" s="11"/>
      <c r="H336" s="11"/>
      <c r="I336" s="11"/>
      <c r="J336" s="11"/>
      <c r="K336" s="11"/>
      <c r="L336" s="11"/>
    </row>
    <row r="337" spans="3:12" ht="14.25" customHeight="1">
      <c r="C337" s="11"/>
      <c r="D337" s="11"/>
      <c r="E337" s="11"/>
      <c r="F337" s="11"/>
      <c r="G337" s="11"/>
      <c r="H337" s="11"/>
      <c r="I337" s="11"/>
      <c r="J337" s="11"/>
      <c r="K337" s="11"/>
      <c r="L337" s="11"/>
    </row>
    <row r="338" spans="3:12" ht="14.25" customHeight="1">
      <c r="C338" s="11"/>
      <c r="D338" s="11"/>
      <c r="E338" s="11"/>
      <c r="F338" s="11"/>
      <c r="G338" s="11"/>
      <c r="H338" s="11"/>
      <c r="I338" s="11"/>
      <c r="J338" s="11"/>
      <c r="K338" s="11"/>
      <c r="L338" s="11"/>
    </row>
    <row r="339" spans="3:12" ht="14.25" customHeight="1">
      <c r="C339" s="11"/>
      <c r="D339" s="11"/>
      <c r="E339" s="11"/>
      <c r="F339" s="11"/>
      <c r="G339" s="11"/>
      <c r="H339" s="11"/>
      <c r="I339" s="11"/>
      <c r="J339" s="11"/>
      <c r="K339" s="11"/>
      <c r="L339" s="11"/>
    </row>
    <row r="340" spans="3:12" ht="14.25" customHeight="1">
      <c r="C340" s="11"/>
      <c r="D340" s="11"/>
      <c r="E340" s="11"/>
      <c r="F340" s="11"/>
      <c r="G340" s="11"/>
      <c r="H340" s="11"/>
      <c r="I340" s="11"/>
      <c r="J340" s="11"/>
      <c r="K340" s="11"/>
      <c r="L340" s="11"/>
    </row>
    <row r="341" ht="14.25" customHeight="1">
      <c r="J341" s="11"/>
    </row>
    <row r="342" ht="14.25" customHeight="1">
      <c r="J342" s="11"/>
    </row>
  </sheetData>
  <sheetProtection/>
  <mergeCells count="116">
    <mergeCell ref="I111:K111"/>
    <mergeCell ref="I201:K201"/>
    <mergeCell ref="I202:K202"/>
    <mergeCell ref="E196:H196"/>
    <mergeCell ref="I196:K196"/>
    <mergeCell ref="C198:L198"/>
    <mergeCell ref="C181:L181"/>
    <mergeCell ref="I179:K179"/>
    <mergeCell ref="C191:L191"/>
    <mergeCell ref="I194:K194"/>
    <mergeCell ref="I112:K112"/>
    <mergeCell ref="I154:K154"/>
    <mergeCell ref="I150:K150"/>
    <mergeCell ref="I151:K151"/>
    <mergeCell ref="E116:H116"/>
    <mergeCell ref="I116:K116"/>
    <mergeCell ref="C119:L119"/>
    <mergeCell ref="I131:K131"/>
    <mergeCell ref="I130:K130"/>
    <mergeCell ref="I122:K122"/>
    <mergeCell ref="I108:K108"/>
    <mergeCell ref="I109:K109"/>
    <mergeCell ref="C105:L105"/>
    <mergeCell ref="I110:K110"/>
    <mergeCell ref="C54:L54"/>
    <mergeCell ref="C63:H63"/>
    <mergeCell ref="I63:K64"/>
    <mergeCell ref="L63:L64"/>
    <mergeCell ref="D55:H55"/>
    <mergeCell ref="I55:K55"/>
    <mergeCell ref="A11:B22"/>
    <mergeCell ref="A28:B51"/>
    <mergeCell ref="A23:B27"/>
    <mergeCell ref="A1:L2"/>
    <mergeCell ref="A10:B10"/>
    <mergeCell ref="D10:J10"/>
    <mergeCell ref="K10:L10"/>
    <mergeCell ref="A9:L9"/>
    <mergeCell ref="C64:H64"/>
    <mergeCell ref="C66:L66"/>
    <mergeCell ref="D70:H70"/>
    <mergeCell ref="D69:H69"/>
    <mergeCell ref="D67:H67"/>
    <mergeCell ref="I67:K67"/>
    <mergeCell ref="D68:H68"/>
    <mergeCell ref="D71:H71"/>
    <mergeCell ref="D72:H72"/>
    <mergeCell ref="I74:K75"/>
    <mergeCell ref="L74:L75"/>
    <mergeCell ref="C75:H75"/>
    <mergeCell ref="C77:H77"/>
    <mergeCell ref="I77:K77"/>
    <mergeCell ref="C74:H74"/>
    <mergeCell ref="D73:H73"/>
    <mergeCell ref="C79:L79"/>
    <mergeCell ref="C81:L81"/>
    <mergeCell ref="I84:K84"/>
    <mergeCell ref="E85:G85"/>
    <mergeCell ref="I85:K85"/>
    <mergeCell ref="E84:G84"/>
    <mergeCell ref="E86:G86"/>
    <mergeCell ref="E87:G87"/>
    <mergeCell ref="E88:H88"/>
    <mergeCell ref="I88:K88"/>
    <mergeCell ref="C90:L90"/>
    <mergeCell ref="I93:K93"/>
    <mergeCell ref="E95:H95"/>
    <mergeCell ref="I95:K95"/>
    <mergeCell ref="C97:L97"/>
    <mergeCell ref="E103:H103"/>
    <mergeCell ref="I103:K103"/>
    <mergeCell ref="I100:K100"/>
    <mergeCell ref="E125:H125"/>
    <mergeCell ref="I125:K125"/>
    <mergeCell ref="C127:L127"/>
    <mergeCell ref="I132:K132"/>
    <mergeCell ref="E133:H133"/>
    <mergeCell ref="I133:K133"/>
    <mergeCell ref="C135:L135"/>
    <mergeCell ref="I138:K138"/>
    <mergeCell ref="I140:K140"/>
    <mergeCell ref="E142:H142"/>
    <mergeCell ref="I142:K142"/>
    <mergeCell ref="C145:L145"/>
    <mergeCell ref="C147:L147"/>
    <mergeCell ref="I153:K153"/>
    <mergeCell ref="I155:K155"/>
    <mergeCell ref="I152:K152"/>
    <mergeCell ref="I157:K157"/>
    <mergeCell ref="E159:H159"/>
    <mergeCell ref="I159:K159"/>
    <mergeCell ref="C162:L162"/>
    <mergeCell ref="I165:K165"/>
    <mergeCell ref="E167:H167"/>
    <mergeCell ref="I167:K167"/>
    <mergeCell ref="A228:L230"/>
    <mergeCell ref="A232:L234"/>
    <mergeCell ref="E208:H208"/>
    <mergeCell ref="I208:K208"/>
    <mergeCell ref="A219:L219"/>
    <mergeCell ref="A221:L223"/>
    <mergeCell ref="A225:L226"/>
    <mergeCell ref="I204:K204"/>
    <mergeCell ref="E179:H179"/>
    <mergeCell ref="I184:K184"/>
    <mergeCell ref="I203:K203"/>
    <mergeCell ref="I173:K173"/>
    <mergeCell ref="I185:K185"/>
    <mergeCell ref="E189:H189"/>
    <mergeCell ref="I189:K189"/>
    <mergeCell ref="I172:K172"/>
    <mergeCell ref="C210:L210"/>
    <mergeCell ref="I213:K213"/>
    <mergeCell ref="E216:H216"/>
    <mergeCell ref="I216:K216"/>
    <mergeCell ref="C169:L169"/>
  </mergeCells>
  <printOptions horizontalCentered="1"/>
  <pageMargins left="0.1968503937007874" right="0.1968503937007874" top="0.7874015748031497" bottom="0.7874015748031497" header="0.5118110236220472" footer="0.31496062992125984"/>
  <pageSetup horizontalDpi="600" verticalDpi="600" orientation="portrait" scale="75" r:id="rId1"/>
  <headerFooter alignWithMargins="0">
    <oddHeader>&amp;C&amp;"Arial,Negrito"&amp;11Setcesp - Sindicato das Empresas de Transportes de Carga de São Paulo e Região</oddHeader>
    <oddFooter>&amp;CDepartamento de Economia e Estatística</oddFooter>
  </headerFooter>
  <rowBreaks count="5" manualBreakCount="5">
    <brk id="51" max="11" man="1"/>
    <brk id="77" max="11" man="1"/>
    <brk id="117" max="11" man="1"/>
    <brk id="160" max="11" man="1"/>
    <brk id="216" max="11" man="1"/>
  </rowBreaks>
</worksheet>
</file>

<file path=xl/worksheets/sheet6.xml><?xml version="1.0" encoding="utf-8"?>
<worksheet xmlns="http://schemas.openxmlformats.org/spreadsheetml/2006/main" xmlns:r="http://schemas.openxmlformats.org/officeDocument/2006/relationships">
  <dimension ref="A1:N342"/>
  <sheetViews>
    <sheetView showGridLines="0" zoomScalePageLayoutView="0" workbookViewId="0" topLeftCell="A1">
      <selection activeCell="L16" sqref="L16"/>
    </sheetView>
  </sheetViews>
  <sheetFormatPr defaultColWidth="8.57421875" defaultRowHeight="14.25" customHeight="1"/>
  <cols>
    <col min="1" max="2" width="3.140625" style="51" customWidth="1"/>
    <col min="3" max="4" width="8.7109375" style="51" customWidth="1"/>
    <col min="5" max="5" width="7.7109375" style="51" customWidth="1"/>
    <col min="6" max="6" width="10.57421875" style="51" customWidth="1"/>
    <col min="7" max="7" width="35.57421875" style="51" customWidth="1"/>
    <col min="8" max="8" width="8.00390625" style="51" customWidth="1"/>
    <col min="9" max="9" width="13.8515625" style="51" bestFit="1" customWidth="1"/>
    <col min="10" max="10" width="1.28515625" style="51" customWidth="1"/>
    <col min="11" max="12" width="25.00390625" style="51" customWidth="1"/>
    <col min="13" max="13" width="11.8515625" style="51" hidden="1" customWidth="1"/>
    <col min="14" max="14" width="8.57421875" style="51" hidden="1" customWidth="1"/>
    <col min="15" max="16384" width="8.57421875" style="51" customWidth="1"/>
  </cols>
  <sheetData>
    <row r="1" spans="1:12" ht="14.25" customHeight="1">
      <c r="A1" s="326" t="s">
        <v>368</v>
      </c>
      <c r="B1" s="326"/>
      <c r="C1" s="326"/>
      <c r="D1" s="326"/>
      <c r="E1" s="326"/>
      <c r="F1" s="326"/>
      <c r="G1" s="326"/>
      <c r="H1" s="326"/>
      <c r="I1" s="326"/>
      <c r="J1" s="326"/>
      <c r="K1" s="326"/>
      <c r="L1" s="326"/>
    </row>
    <row r="2" spans="1:12" ht="14.25" customHeight="1">
      <c r="A2" s="326"/>
      <c r="B2" s="326"/>
      <c r="C2" s="326"/>
      <c r="D2" s="326"/>
      <c r="E2" s="326"/>
      <c r="F2" s="326"/>
      <c r="G2" s="326"/>
      <c r="H2" s="326"/>
      <c r="I2" s="326"/>
      <c r="J2" s="326"/>
      <c r="K2" s="326"/>
      <c r="L2" s="326"/>
    </row>
    <row r="3" ht="14.25" customHeight="1" thickBot="1"/>
    <row r="4" spans="6:12" ht="14.25" customHeight="1" thickBot="1">
      <c r="F4" s="1" t="s">
        <v>33</v>
      </c>
      <c r="G4" s="2"/>
      <c r="H4" s="3"/>
      <c r="I4" s="53"/>
      <c r="J4" s="4"/>
      <c r="K4" s="5" t="s">
        <v>549</v>
      </c>
      <c r="L4" s="6"/>
    </row>
    <row r="5" spans="6:12" ht="14.25" customHeight="1" thickBot="1">
      <c r="F5" s="28" t="s">
        <v>131</v>
      </c>
      <c r="G5" s="4"/>
      <c r="H5" s="29"/>
      <c r="I5" s="53"/>
      <c r="J5" s="204"/>
      <c r="K5" s="5" t="s">
        <v>550</v>
      </c>
      <c r="L5" s="6"/>
    </row>
    <row r="6" spans="6:12" ht="14.25" customHeight="1" thickBot="1">
      <c r="F6" s="28" t="s">
        <v>34</v>
      </c>
      <c r="G6" s="4"/>
      <c r="H6" s="29"/>
      <c r="I6" s="53"/>
      <c r="J6" s="7"/>
      <c r="K6" s="8">
        <v>1500</v>
      </c>
      <c r="L6" s="6"/>
    </row>
    <row r="7" spans="6:12" ht="14.25" customHeight="1" thickBot="1">
      <c r="F7" s="54" t="s">
        <v>35</v>
      </c>
      <c r="G7" s="55"/>
      <c r="H7" s="56"/>
      <c r="I7" s="53"/>
      <c r="J7" s="57"/>
      <c r="K7" s="58" t="s">
        <v>553</v>
      </c>
      <c r="L7" s="59"/>
    </row>
    <row r="8" spans="6:12" ht="12.75" customHeight="1">
      <c r="F8" s="62"/>
      <c r="G8" s="62"/>
      <c r="H8" s="62"/>
      <c r="I8" s="59"/>
      <c r="J8" s="59"/>
      <c r="K8" s="59" t="s">
        <v>162</v>
      </c>
      <c r="L8" s="59"/>
    </row>
    <row r="9" spans="1:12" s="64" customFormat="1" ht="13.5" customHeight="1" thickBot="1">
      <c r="A9" s="327" t="s">
        <v>36</v>
      </c>
      <c r="B9" s="327"/>
      <c r="C9" s="327"/>
      <c r="D9" s="327"/>
      <c r="E9" s="327"/>
      <c r="F9" s="327"/>
      <c r="G9" s="327"/>
      <c r="H9" s="327"/>
      <c r="I9" s="327"/>
      <c r="J9" s="327"/>
      <c r="K9" s="327"/>
      <c r="L9" s="327"/>
    </row>
    <row r="10" spans="1:12" s="66" customFormat="1" ht="20.25" customHeight="1" thickBot="1">
      <c r="A10" s="328"/>
      <c r="B10" s="329"/>
      <c r="C10" s="65" t="s">
        <v>37</v>
      </c>
      <c r="D10" s="330" t="s">
        <v>38</v>
      </c>
      <c r="E10" s="331"/>
      <c r="F10" s="331"/>
      <c r="G10" s="331"/>
      <c r="H10" s="331"/>
      <c r="I10" s="331"/>
      <c r="J10" s="332"/>
      <c r="K10" s="331" t="s">
        <v>39</v>
      </c>
      <c r="L10" s="332"/>
    </row>
    <row r="11" spans="1:14" ht="18" customHeight="1" thickBot="1">
      <c r="A11" s="442" t="s">
        <v>132</v>
      </c>
      <c r="B11" s="454"/>
      <c r="C11" s="9">
        <v>1</v>
      </c>
      <c r="D11" s="45" t="s">
        <v>40</v>
      </c>
      <c r="E11" s="46"/>
      <c r="F11" s="46"/>
      <c r="G11" s="46"/>
      <c r="H11" s="46"/>
      <c r="I11" s="67"/>
      <c r="J11" s="67"/>
      <c r="K11" s="68" t="s">
        <v>160</v>
      </c>
      <c r="L11" s="256">
        <v>181002</v>
      </c>
      <c r="M11" s="44">
        <v>86750</v>
      </c>
      <c r="N11" s="61">
        <f>L11/M11-1</f>
        <v>1.0864783861671468</v>
      </c>
    </row>
    <row r="12" spans="1:14" ht="18" customHeight="1" thickBot="1">
      <c r="A12" s="444"/>
      <c r="B12" s="455"/>
      <c r="C12" s="9">
        <v>2</v>
      </c>
      <c r="D12" s="47" t="s">
        <v>41</v>
      </c>
      <c r="E12" s="48"/>
      <c r="F12" s="48"/>
      <c r="G12" s="48"/>
      <c r="H12" s="48"/>
      <c r="I12" s="67"/>
      <c r="J12" s="67"/>
      <c r="K12" s="70" t="s">
        <v>160</v>
      </c>
      <c r="L12" s="71">
        <v>820</v>
      </c>
      <c r="N12" s="61" t="e">
        <f aca="true" t="shared" si="0" ref="N12:N22">L12/M12-1</f>
        <v>#DIV/0!</v>
      </c>
    </row>
    <row r="13" spans="1:14" ht="18" customHeight="1" thickBot="1">
      <c r="A13" s="444"/>
      <c r="B13" s="455"/>
      <c r="C13" s="9">
        <v>3</v>
      </c>
      <c r="D13" s="47" t="s">
        <v>42</v>
      </c>
      <c r="E13" s="48"/>
      <c r="F13" s="48"/>
      <c r="G13" s="48"/>
      <c r="H13" s="48"/>
      <c r="I13" s="67"/>
      <c r="J13" s="67"/>
      <c r="K13" s="70" t="s">
        <v>160</v>
      </c>
      <c r="L13" s="44">
        <v>820</v>
      </c>
      <c r="M13" s="44">
        <v>498</v>
      </c>
      <c r="N13" s="61">
        <f t="shared" si="0"/>
        <v>0.6465863453815262</v>
      </c>
    </row>
    <row r="14" spans="1:14" ht="18" customHeight="1" thickBot="1">
      <c r="A14" s="444"/>
      <c r="B14" s="455"/>
      <c r="C14" s="9">
        <v>4</v>
      </c>
      <c r="D14" s="47" t="s">
        <v>43</v>
      </c>
      <c r="E14" s="48"/>
      <c r="F14" s="48"/>
      <c r="G14" s="48"/>
      <c r="H14" s="48"/>
      <c r="I14" s="67"/>
      <c r="J14" s="67"/>
      <c r="K14" s="70" t="s">
        <v>160</v>
      </c>
      <c r="L14" s="44">
        <v>0</v>
      </c>
      <c r="M14" s="44">
        <v>36</v>
      </c>
      <c r="N14" s="61">
        <f t="shared" si="0"/>
        <v>-1</v>
      </c>
    </row>
    <row r="15" spans="1:14" ht="18" customHeight="1" thickBot="1">
      <c r="A15" s="444"/>
      <c r="B15" s="455"/>
      <c r="C15" s="9">
        <v>5</v>
      </c>
      <c r="D15" s="47" t="s">
        <v>133</v>
      </c>
      <c r="E15" s="48"/>
      <c r="F15" s="48"/>
      <c r="G15" s="48"/>
      <c r="H15" s="48"/>
      <c r="I15" s="67"/>
      <c r="J15" s="67"/>
      <c r="K15" s="70" t="s">
        <v>160</v>
      </c>
      <c r="L15" s="44">
        <v>0</v>
      </c>
      <c r="M15" s="44">
        <v>19.5</v>
      </c>
      <c r="N15" s="61">
        <f t="shared" si="0"/>
        <v>-1</v>
      </c>
    </row>
    <row r="16" spans="1:14" ht="18" customHeight="1" thickBot="1">
      <c r="A16" s="444"/>
      <c r="B16" s="455"/>
      <c r="C16" s="9">
        <v>6</v>
      </c>
      <c r="D16" s="47" t="s">
        <v>134</v>
      </c>
      <c r="E16" s="48"/>
      <c r="F16" s="48"/>
      <c r="G16" s="48"/>
      <c r="H16" s="48"/>
      <c r="I16" s="67"/>
      <c r="J16" s="67"/>
      <c r="K16" s="70" t="s">
        <v>160</v>
      </c>
      <c r="L16" s="44">
        <v>9200</v>
      </c>
      <c r="M16" s="44">
        <v>10000</v>
      </c>
      <c r="N16" s="61">
        <f t="shared" si="0"/>
        <v>-0.07999999999999996</v>
      </c>
    </row>
    <row r="17" spans="1:14" ht="18" customHeight="1" thickBot="1">
      <c r="A17" s="444"/>
      <c r="B17" s="455"/>
      <c r="C17" s="9">
        <v>7</v>
      </c>
      <c r="D17" s="49" t="s">
        <v>44</v>
      </c>
      <c r="E17" s="50"/>
      <c r="F17" s="50"/>
      <c r="G17" s="50"/>
      <c r="H17" s="50"/>
      <c r="I17" s="67"/>
      <c r="J17" s="67"/>
      <c r="K17" s="70" t="s">
        <v>160</v>
      </c>
      <c r="L17" s="44">
        <v>245</v>
      </c>
      <c r="M17" s="44">
        <v>151</v>
      </c>
      <c r="N17" s="61">
        <f t="shared" si="0"/>
        <v>0.6225165562913908</v>
      </c>
    </row>
    <row r="18" spans="1:14" ht="18" customHeight="1" thickBot="1">
      <c r="A18" s="444"/>
      <c r="B18" s="455"/>
      <c r="C18" s="9">
        <v>8</v>
      </c>
      <c r="D18" s="49" t="s">
        <v>45</v>
      </c>
      <c r="E18" s="50"/>
      <c r="F18" s="50"/>
      <c r="G18" s="50"/>
      <c r="H18" s="50"/>
      <c r="I18" s="67"/>
      <c r="J18" s="67"/>
      <c r="K18" s="70" t="s">
        <v>160</v>
      </c>
      <c r="L18" s="319">
        <v>5.83</v>
      </c>
      <c r="M18" s="184">
        <v>1.866</v>
      </c>
      <c r="N18" s="61">
        <f t="shared" si="0"/>
        <v>2.1243301178992495</v>
      </c>
    </row>
    <row r="19" spans="1:14" ht="18" customHeight="1" thickBot="1">
      <c r="A19" s="444"/>
      <c r="B19" s="455"/>
      <c r="C19" s="9" t="s">
        <v>527</v>
      </c>
      <c r="D19" s="49" t="s">
        <v>526</v>
      </c>
      <c r="E19" s="50"/>
      <c r="F19" s="50"/>
      <c r="G19" s="50"/>
      <c r="H19" s="50"/>
      <c r="I19" s="67"/>
      <c r="J19" s="67"/>
      <c r="K19" s="70" t="s">
        <v>160</v>
      </c>
      <c r="L19" s="320">
        <v>3.093</v>
      </c>
      <c r="M19" s="184"/>
      <c r="N19" s="61"/>
    </row>
    <row r="20" spans="1:14" ht="18" customHeight="1" thickBot="1">
      <c r="A20" s="444"/>
      <c r="B20" s="455"/>
      <c r="C20" s="9">
        <v>9</v>
      </c>
      <c r="D20" s="49" t="s">
        <v>46</v>
      </c>
      <c r="E20" s="50"/>
      <c r="F20" s="50"/>
      <c r="G20" s="50"/>
      <c r="H20" s="50"/>
      <c r="I20" s="67"/>
      <c r="J20" s="67"/>
      <c r="K20" s="70" t="s">
        <v>160</v>
      </c>
      <c r="L20" s="44">
        <v>26.08</v>
      </c>
      <c r="M20" s="44">
        <v>6.75</v>
      </c>
      <c r="N20" s="61">
        <f t="shared" si="0"/>
        <v>2.8637037037037034</v>
      </c>
    </row>
    <row r="21" spans="1:14" ht="18" customHeight="1" thickBot="1">
      <c r="A21" s="444"/>
      <c r="B21" s="455"/>
      <c r="C21" s="9">
        <v>10</v>
      </c>
      <c r="D21" s="49" t="s">
        <v>47</v>
      </c>
      <c r="E21" s="50"/>
      <c r="F21" s="50"/>
      <c r="G21" s="50"/>
      <c r="H21" s="50"/>
      <c r="I21" s="67"/>
      <c r="J21" s="67"/>
      <c r="K21" s="70" t="s">
        <v>160</v>
      </c>
      <c r="L21" s="44">
        <v>35.12</v>
      </c>
      <c r="M21" s="44">
        <v>10.45</v>
      </c>
      <c r="N21" s="61">
        <f t="shared" si="0"/>
        <v>2.3607655502392344</v>
      </c>
    </row>
    <row r="22" spans="1:14" ht="18" customHeight="1" thickBot="1">
      <c r="A22" s="446"/>
      <c r="B22" s="456"/>
      <c r="C22" s="9">
        <v>11</v>
      </c>
      <c r="D22" s="49" t="s">
        <v>48</v>
      </c>
      <c r="E22" s="50"/>
      <c r="F22" s="50"/>
      <c r="G22" s="50"/>
      <c r="H22" s="50"/>
      <c r="I22" s="67"/>
      <c r="J22" s="67"/>
      <c r="K22" s="70" t="s">
        <v>160</v>
      </c>
      <c r="L22" s="44">
        <v>117</v>
      </c>
      <c r="M22" s="44">
        <v>69</v>
      </c>
      <c r="N22" s="61">
        <f t="shared" si="0"/>
        <v>0.6956521739130435</v>
      </c>
    </row>
    <row r="23" spans="1:14" ht="18.75" customHeight="1" thickBot="1">
      <c r="A23" s="448" t="s">
        <v>428</v>
      </c>
      <c r="B23" s="449"/>
      <c r="C23" s="9">
        <v>12</v>
      </c>
      <c r="D23" s="49" t="s">
        <v>51</v>
      </c>
      <c r="E23" s="50"/>
      <c r="F23" s="50"/>
      <c r="G23" s="50"/>
      <c r="H23" s="50"/>
      <c r="I23" s="67"/>
      <c r="J23" s="67"/>
      <c r="K23" s="70" t="s">
        <v>160</v>
      </c>
      <c r="L23" s="44">
        <v>0</v>
      </c>
      <c r="M23" s="72"/>
      <c r="N23" s="61"/>
    </row>
    <row r="24" spans="1:14" ht="23.25" customHeight="1" thickBot="1">
      <c r="A24" s="450"/>
      <c r="B24" s="451"/>
      <c r="C24" s="9">
        <v>13</v>
      </c>
      <c r="D24" s="74" t="s">
        <v>52</v>
      </c>
      <c r="E24" s="75"/>
      <c r="F24" s="75"/>
      <c r="G24" s="75"/>
      <c r="H24" s="75"/>
      <c r="I24" s="67"/>
      <c r="J24" s="67"/>
      <c r="K24" s="70" t="s">
        <v>160</v>
      </c>
      <c r="L24" s="44">
        <v>144.46</v>
      </c>
      <c r="M24" s="72"/>
      <c r="N24" s="61"/>
    </row>
    <row r="25" spans="1:14" ht="20.25" customHeight="1" thickBot="1">
      <c r="A25" s="450"/>
      <c r="B25" s="451"/>
      <c r="C25" s="9">
        <v>14</v>
      </c>
      <c r="D25" s="49" t="s">
        <v>53</v>
      </c>
      <c r="E25" s="50"/>
      <c r="F25" s="50"/>
      <c r="G25" s="50"/>
      <c r="H25" s="50"/>
      <c r="I25" s="76"/>
      <c r="J25" s="76"/>
      <c r="K25" s="70" t="s">
        <v>160</v>
      </c>
      <c r="L25" s="77">
        <v>2509.97</v>
      </c>
      <c r="M25" s="72"/>
      <c r="N25" s="61"/>
    </row>
    <row r="26" spans="1:14" ht="21" customHeight="1" thickBot="1">
      <c r="A26" s="450"/>
      <c r="B26" s="451"/>
      <c r="C26" s="9">
        <v>15</v>
      </c>
      <c r="D26" s="49" t="s">
        <v>54</v>
      </c>
      <c r="E26" s="50"/>
      <c r="F26" s="50"/>
      <c r="G26" s="50"/>
      <c r="H26" s="50"/>
      <c r="I26" s="67"/>
      <c r="J26" s="67"/>
      <c r="K26" s="70" t="s">
        <v>160</v>
      </c>
      <c r="L26" s="77">
        <v>2482.91</v>
      </c>
      <c r="M26" s="72"/>
      <c r="N26" s="61"/>
    </row>
    <row r="27" spans="1:14" ht="20.25" customHeight="1" thickBot="1">
      <c r="A27" s="452"/>
      <c r="B27" s="453"/>
      <c r="C27" s="9">
        <v>16</v>
      </c>
      <c r="D27" s="49" t="s">
        <v>55</v>
      </c>
      <c r="E27" s="50"/>
      <c r="F27" s="50"/>
      <c r="G27" s="50"/>
      <c r="H27" s="50"/>
      <c r="I27" s="67"/>
      <c r="J27" s="67"/>
      <c r="K27" s="70" t="s">
        <v>160</v>
      </c>
      <c r="L27" s="77">
        <v>3165.49</v>
      </c>
      <c r="M27" s="72"/>
      <c r="N27" s="61"/>
    </row>
    <row r="28" spans="1:14" ht="18" customHeight="1" thickBot="1">
      <c r="A28" s="442" t="s">
        <v>56</v>
      </c>
      <c r="B28" s="454"/>
      <c r="C28" s="9">
        <v>17</v>
      </c>
      <c r="D28" s="47" t="s">
        <v>57</v>
      </c>
      <c r="E28" s="48"/>
      <c r="F28" s="48"/>
      <c r="G28" s="48"/>
      <c r="H28" s="48"/>
      <c r="I28" s="76"/>
      <c r="J28" s="67"/>
      <c r="K28" s="70" t="s">
        <v>58</v>
      </c>
      <c r="L28" s="78" t="s">
        <v>519</v>
      </c>
      <c r="M28" s="72"/>
      <c r="N28" s="61"/>
    </row>
    <row r="29" spans="1:14" ht="18" customHeight="1" thickBot="1">
      <c r="A29" s="444"/>
      <c r="B29" s="455"/>
      <c r="C29" s="9">
        <v>18</v>
      </c>
      <c r="D29" s="47" t="s">
        <v>59</v>
      </c>
      <c r="E29" s="48"/>
      <c r="F29" s="48"/>
      <c r="G29" s="48"/>
      <c r="H29" s="48"/>
      <c r="I29" s="76"/>
      <c r="J29" s="67"/>
      <c r="K29" s="80" t="s">
        <v>60</v>
      </c>
      <c r="L29" s="78" t="s">
        <v>266</v>
      </c>
      <c r="M29" s="72"/>
      <c r="N29" s="61"/>
    </row>
    <row r="30" spans="1:14" ht="18" customHeight="1" thickBot="1">
      <c r="A30" s="444"/>
      <c r="B30" s="455"/>
      <c r="C30" s="9">
        <v>19</v>
      </c>
      <c r="D30" s="49" t="s">
        <v>61</v>
      </c>
      <c r="E30" s="50"/>
      <c r="F30" s="50"/>
      <c r="G30" s="50"/>
      <c r="H30" s="50"/>
      <c r="I30" s="67"/>
      <c r="J30" s="67"/>
      <c r="K30" s="82" t="s">
        <v>29</v>
      </c>
      <c r="L30" s="83">
        <v>59.29</v>
      </c>
      <c r="M30" s="72"/>
      <c r="N30" s="61"/>
    </row>
    <row r="31" spans="1:14" ht="18" customHeight="1" thickBot="1">
      <c r="A31" s="444"/>
      <c r="B31" s="455"/>
      <c r="C31" s="9">
        <v>20</v>
      </c>
      <c r="D31" s="49" t="s">
        <v>62</v>
      </c>
      <c r="E31" s="50"/>
      <c r="F31" s="50"/>
      <c r="G31" s="50"/>
      <c r="H31" s="50"/>
      <c r="I31" s="67"/>
      <c r="J31" s="67"/>
      <c r="K31" s="84" t="s">
        <v>161</v>
      </c>
      <c r="L31" s="85">
        <v>1500</v>
      </c>
      <c r="M31" s="72"/>
      <c r="N31" s="61"/>
    </row>
    <row r="32" spans="1:14" ht="18" customHeight="1" thickBot="1">
      <c r="A32" s="444"/>
      <c r="B32" s="455"/>
      <c r="C32" s="9">
        <v>21</v>
      </c>
      <c r="D32" s="49" t="s">
        <v>136</v>
      </c>
      <c r="E32" s="50"/>
      <c r="F32" s="50"/>
      <c r="G32" s="50"/>
      <c r="H32" s="50"/>
      <c r="I32" s="67"/>
      <c r="J32" s="67"/>
      <c r="K32" s="84" t="s">
        <v>60</v>
      </c>
      <c r="L32" s="83">
        <v>54</v>
      </c>
      <c r="M32" s="72"/>
      <c r="N32" s="61"/>
    </row>
    <row r="33" spans="1:12" ht="18" customHeight="1" thickBot="1">
      <c r="A33" s="444"/>
      <c r="B33" s="455"/>
      <c r="C33" s="9">
        <v>22</v>
      </c>
      <c r="D33" s="49" t="s">
        <v>137</v>
      </c>
      <c r="E33" s="50"/>
      <c r="F33" s="50"/>
      <c r="G33" s="50"/>
      <c r="H33" s="50"/>
      <c r="I33" s="67"/>
      <c r="J33" s="67"/>
      <c r="K33" s="82" t="s">
        <v>29</v>
      </c>
      <c r="L33" s="83">
        <v>73.44</v>
      </c>
    </row>
    <row r="34" spans="1:12" ht="18" customHeight="1" thickBot="1">
      <c r="A34" s="444"/>
      <c r="B34" s="455"/>
      <c r="C34" s="9">
        <v>23</v>
      </c>
      <c r="D34" s="49" t="s">
        <v>63</v>
      </c>
      <c r="E34" s="50"/>
      <c r="F34" s="50"/>
      <c r="G34" s="50"/>
      <c r="H34" s="50"/>
      <c r="I34" s="67"/>
      <c r="J34" s="67"/>
      <c r="K34" s="82" t="s">
        <v>29</v>
      </c>
      <c r="L34" s="83">
        <v>20</v>
      </c>
    </row>
    <row r="35" spans="1:12" ht="18" customHeight="1" thickBot="1">
      <c r="A35" s="444"/>
      <c r="B35" s="455"/>
      <c r="C35" s="9">
        <v>24</v>
      </c>
      <c r="D35" s="49" t="s">
        <v>64</v>
      </c>
      <c r="E35" s="50"/>
      <c r="F35" s="50"/>
      <c r="G35" s="50"/>
      <c r="H35" s="50"/>
      <c r="I35" s="67"/>
      <c r="J35" s="67"/>
      <c r="K35" s="84" t="s">
        <v>161</v>
      </c>
      <c r="L35" s="85">
        <v>70000</v>
      </c>
    </row>
    <row r="36" spans="1:12" ht="18" customHeight="1" thickBot="1">
      <c r="A36" s="444"/>
      <c r="B36" s="455"/>
      <c r="C36" s="9">
        <v>25</v>
      </c>
      <c r="D36" s="49" t="s">
        <v>65</v>
      </c>
      <c r="E36" s="50"/>
      <c r="F36" s="50"/>
      <c r="G36" s="50"/>
      <c r="H36" s="50"/>
      <c r="I36" s="67"/>
      <c r="J36" s="67"/>
      <c r="K36" s="70" t="s">
        <v>161</v>
      </c>
      <c r="L36" s="86">
        <v>1500</v>
      </c>
    </row>
    <row r="37" spans="1:12" ht="18" customHeight="1" thickBot="1">
      <c r="A37" s="444"/>
      <c r="B37" s="455"/>
      <c r="C37" s="9">
        <v>26</v>
      </c>
      <c r="D37" s="49" t="s">
        <v>66</v>
      </c>
      <c r="E37" s="50"/>
      <c r="F37" s="50"/>
      <c r="G37" s="50"/>
      <c r="H37" s="50"/>
      <c r="I37" s="67"/>
      <c r="J37" s="67"/>
      <c r="K37" s="84" t="s">
        <v>58</v>
      </c>
      <c r="L37" s="83">
        <v>7</v>
      </c>
    </row>
    <row r="38" spans="1:12" ht="18" customHeight="1" thickBot="1">
      <c r="A38" s="444"/>
      <c r="B38" s="455"/>
      <c r="C38" s="9">
        <v>27</v>
      </c>
      <c r="D38" s="49" t="s">
        <v>67</v>
      </c>
      <c r="E38" s="50"/>
      <c r="F38" s="50"/>
      <c r="G38" s="50"/>
      <c r="H38" s="50"/>
      <c r="I38" s="67"/>
      <c r="J38" s="67"/>
      <c r="K38" s="84" t="s">
        <v>30</v>
      </c>
      <c r="L38" s="83">
        <v>7.5</v>
      </c>
    </row>
    <row r="39" spans="1:12" ht="18" customHeight="1" thickBot="1">
      <c r="A39" s="444"/>
      <c r="B39" s="455"/>
      <c r="C39" s="9" t="s">
        <v>529</v>
      </c>
      <c r="D39" s="49" t="s">
        <v>528</v>
      </c>
      <c r="E39" s="50"/>
      <c r="F39" s="50"/>
      <c r="G39" s="50"/>
      <c r="H39" s="50"/>
      <c r="I39" s="67"/>
      <c r="J39" s="67"/>
      <c r="K39" s="84" t="s">
        <v>30</v>
      </c>
      <c r="L39" s="309">
        <v>0.0417</v>
      </c>
    </row>
    <row r="40" spans="1:12" ht="18" customHeight="1" thickBot="1">
      <c r="A40" s="444"/>
      <c r="B40" s="455"/>
      <c r="C40" s="9">
        <v>28</v>
      </c>
      <c r="D40" s="49" t="s">
        <v>68</v>
      </c>
      <c r="E40" s="50"/>
      <c r="F40" s="50"/>
      <c r="G40" s="50"/>
      <c r="H40" s="50"/>
      <c r="I40" s="67"/>
      <c r="J40" s="67"/>
      <c r="K40" s="84" t="s">
        <v>69</v>
      </c>
      <c r="L40" s="83">
        <v>3</v>
      </c>
    </row>
    <row r="41" spans="1:12" ht="18" customHeight="1" thickBot="1">
      <c r="A41" s="444"/>
      <c r="B41" s="455"/>
      <c r="C41" s="9">
        <v>29</v>
      </c>
      <c r="D41" s="49" t="s">
        <v>70</v>
      </c>
      <c r="E41" s="50"/>
      <c r="F41" s="50"/>
      <c r="G41" s="50"/>
      <c r="H41" s="50"/>
      <c r="I41" s="67"/>
      <c r="J41" s="67"/>
      <c r="K41" s="84" t="s">
        <v>69</v>
      </c>
      <c r="L41" s="83">
        <v>0</v>
      </c>
    </row>
    <row r="42" spans="1:12" ht="18" customHeight="1" thickBot="1">
      <c r="A42" s="444"/>
      <c r="B42" s="455"/>
      <c r="C42" s="9">
        <v>30</v>
      </c>
      <c r="D42" s="49" t="s">
        <v>71</v>
      </c>
      <c r="E42" s="50"/>
      <c r="F42" s="50"/>
      <c r="G42" s="50"/>
      <c r="H42" s="50"/>
      <c r="I42" s="67"/>
      <c r="J42" s="67"/>
      <c r="K42" s="84" t="s">
        <v>161</v>
      </c>
      <c r="L42" s="85">
        <v>30000</v>
      </c>
    </row>
    <row r="43" spans="1:12" ht="18" customHeight="1" thickBot="1">
      <c r="A43" s="444"/>
      <c r="B43" s="455"/>
      <c r="C43" s="9">
        <v>31</v>
      </c>
      <c r="D43" s="49" t="s">
        <v>72</v>
      </c>
      <c r="E43" s="50"/>
      <c r="F43" s="50"/>
      <c r="G43" s="50"/>
      <c r="H43" s="50"/>
      <c r="I43" s="67"/>
      <c r="J43" s="67"/>
      <c r="K43" s="84" t="s">
        <v>161</v>
      </c>
      <c r="L43" s="85">
        <v>120000</v>
      </c>
    </row>
    <row r="44" spans="1:12" ht="18" customHeight="1" thickBot="1">
      <c r="A44" s="444"/>
      <c r="B44" s="455"/>
      <c r="C44" s="9">
        <v>32</v>
      </c>
      <c r="D44" s="49" t="s">
        <v>73</v>
      </c>
      <c r="E44" s="50"/>
      <c r="F44" s="50"/>
      <c r="G44" s="50"/>
      <c r="H44" s="50"/>
      <c r="I44" s="67"/>
      <c r="J44" s="67"/>
      <c r="K44" s="84" t="s">
        <v>69</v>
      </c>
      <c r="L44" s="83">
        <v>2</v>
      </c>
    </row>
    <row r="45" spans="1:12" ht="18" customHeight="1" thickBot="1">
      <c r="A45" s="444"/>
      <c r="B45" s="455"/>
      <c r="C45" s="9">
        <v>33</v>
      </c>
      <c r="D45" s="47" t="s">
        <v>74</v>
      </c>
      <c r="E45" s="48"/>
      <c r="F45" s="48"/>
      <c r="G45" s="48"/>
      <c r="H45" s="48"/>
      <c r="I45" s="67"/>
      <c r="J45" s="67"/>
      <c r="K45" s="82" t="s">
        <v>29</v>
      </c>
      <c r="L45" s="83">
        <v>1</v>
      </c>
    </row>
    <row r="46" spans="1:12" ht="18" customHeight="1" thickBot="1">
      <c r="A46" s="444"/>
      <c r="B46" s="455"/>
      <c r="C46" s="9">
        <v>34</v>
      </c>
      <c r="D46" s="47" t="s">
        <v>75</v>
      </c>
      <c r="E46" s="48"/>
      <c r="F46" s="48"/>
      <c r="G46" s="48"/>
      <c r="H46" s="48"/>
      <c r="I46" s="67"/>
      <c r="J46" s="67"/>
      <c r="K46" s="82" t="s">
        <v>29</v>
      </c>
      <c r="L46" s="83">
        <v>13.2</v>
      </c>
    </row>
    <row r="47" spans="1:12" ht="18" customHeight="1" thickBot="1">
      <c r="A47" s="444"/>
      <c r="B47" s="455"/>
      <c r="C47" s="9">
        <v>35</v>
      </c>
      <c r="D47" s="47" t="s">
        <v>164</v>
      </c>
      <c r="E47" s="48"/>
      <c r="F47" s="48"/>
      <c r="G47" s="48"/>
      <c r="H47" s="48"/>
      <c r="I47" s="67"/>
      <c r="J47" s="67"/>
      <c r="K47" s="82" t="s">
        <v>29</v>
      </c>
      <c r="L47" s="86">
        <v>1</v>
      </c>
    </row>
    <row r="48" spans="1:12" ht="18" customHeight="1" thickBot="1">
      <c r="A48" s="444"/>
      <c r="B48" s="455"/>
      <c r="C48" s="9">
        <v>36</v>
      </c>
      <c r="D48" s="47" t="s">
        <v>32</v>
      </c>
      <c r="E48" s="48"/>
      <c r="F48" s="48"/>
      <c r="G48" s="48"/>
      <c r="H48" s="48"/>
      <c r="I48" s="67"/>
      <c r="J48" s="67"/>
      <c r="K48" s="82" t="s">
        <v>29</v>
      </c>
      <c r="L48" s="83">
        <v>8.06</v>
      </c>
    </row>
    <row r="49" spans="1:12" ht="18" customHeight="1" thickBot="1">
      <c r="A49" s="444"/>
      <c r="B49" s="455"/>
      <c r="C49" s="9">
        <v>37</v>
      </c>
      <c r="D49" s="47" t="s">
        <v>76</v>
      </c>
      <c r="E49" s="48"/>
      <c r="F49" s="48"/>
      <c r="G49" s="48"/>
      <c r="H49" s="48"/>
      <c r="I49" s="67"/>
      <c r="J49" s="67"/>
      <c r="K49" s="70" t="s">
        <v>160</v>
      </c>
      <c r="L49" s="77">
        <v>60</v>
      </c>
    </row>
    <row r="50" spans="1:12" ht="18" customHeight="1" thickBot="1">
      <c r="A50" s="444"/>
      <c r="B50" s="455"/>
      <c r="C50" s="9">
        <v>38</v>
      </c>
      <c r="D50" s="49" t="s">
        <v>77</v>
      </c>
      <c r="E50" s="50"/>
      <c r="F50" s="50"/>
      <c r="G50" s="50"/>
      <c r="H50" s="50"/>
      <c r="I50" s="67"/>
      <c r="J50" s="67"/>
      <c r="K50" s="82" t="s">
        <v>29</v>
      </c>
      <c r="L50" s="83">
        <v>7.38</v>
      </c>
    </row>
    <row r="51" spans="1:12" ht="18" customHeight="1" thickBot="1">
      <c r="A51" s="446"/>
      <c r="B51" s="456"/>
      <c r="C51" s="9">
        <v>39</v>
      </c>
      <c r="D51" s="49" t="s">
        <v>78</v>
      </c>
      <c r="E51" s="50"/>
      <c r="F51" s="50"/>
      <c r="G51" s="50"/>
      <c r="H51" s="50"/>
      <c r="I51" s="67"/>
      <c r="J51" s="67"/>
      <c r="K51" s="70" t="s">
        <v>29</v>
      </c>
      <c r="L51" s="86">
        <v>107.47</v>
      </c>
    </row>
    <row r="54" spans="3:12" ht="14.25" customHeight="1" thickBot="1">
      <c r="C54" s="339" t="s">
        <v>79</v>
      </c>
      <c r="D54" s="339"/>
      <c r="E54" s="339"/>
      <c r="F54" s="339"/>
      <c r="G54" s="339"/>
      <c r="H54" s="339"/>
      <c r="I54" s="339"/>
      <c r="J54" s="339"/>
      <c r="K54" s="339"/>
      <c r="L54" s="339"/>
    </row>
    <row r="55" spans="3:12" ht="26.25" thickBot="1">
      <c r="C55" s="88"/>
      <c r="D55" s="340" t="s">
        <v>80</v>
      </c>
      <c r="E55" s="341"/>
      <c r="F55" s="341"/>
      <c r="G55" s="341"/>
      <c r="H55" s="342"/>
      <c r="I55" s="340" t="s">
        <v>81</v>
      </c>
      <c r="J55" s="343"/>
      <c r="K55" s="441"/>
      <c r="L55" s="89" t="s">
        <v>82</v>
      </c>
    </row>
    <row r="56" spans="3:12" ht="14.25" customHeight="1" thickBot="1">
      <c r="C56" s="10" t="s">
        <v>83</v>
      </c>
      <c r="D56" s="31" t="s">
        <v>84</v>
      </c>
      <c r="E56" s="32"/>
      <c r="F56" s="32"/>
      <c r="G56" s="32"/>
      <c r="H56" s="37"/>
      <c r="I56" s="273">
        <f>I88</f>
        <v>2250.7236666666668</v>
      </c>
      <c r="J56" s="278"/>
      <c r="K56" s="279"/>
      <c r="L56" s="90">
        <f aca="true" t="shared" si="1" ref="L56:L62">I56/$I$77</f>
        <v>0.1546245520524459</v>
      </c>
    </row>
    <row r="57" spans="3:12" ht="14.25" customHeight="1" thickBot="1">
      <c r="C57" s="10" t="s">
        <v>85</v>
      </c>
      <c r="D57" s="31" t="s">
        <v>54</v>
      </c>
      <c r="E57" s="32"/>
      <c r="F57" s="32"/>
      <c r="G57" s="32"/>
      <c r="H57" s="37"/>
      <c r="I57" s="273">
        <f>I95</f>
        <v>5151.293377</v>
      </c>
      <c r="J57" s="278"/>
      <c r="K57" s="279"/>
      <c r="L57" s="90">
        <f t="shared" si="1"/>
        <v>0.35389347999748066</v>
      </c>
    </row>
    <row r="58" spans="3:12" ht="14.25" customHeight="1" thickBot="1">
      <c r="C58" s="10" t="s">
        <v>86</v>
      </c>
      <c r="D58" s="31" t="s">
        <v>55</v>
      </c>
      <c r="E58" s="32"/>
      <c r="F58" s="32"/>
      <c r="G58" s="32"/>
      <c r="H58" s="37"/>
      <c r="I58" s="273">
        <f>I103</f>
        <v>938.2060147142856</v>
      </c>
      <c r="J58" s="278"/>
      <c r="K58" s="279"/>
      <c r="L58" s="90">
        <f t="shared" si="1"/>
        <v>0.06445468491161149</v>
      </c>
    </row>
    <row r="59" spans="3:12" ht="14.25" customHeight="1" thickBot="1">
      <c r="C59" s="10" t="s">
        <v>87</v>
      </c>
      <c r="D59" s="31" t="s">
        <v>89</v>
      </c>
      <c r="E59" s="32"/>
      <c r="F59" s="32"/>
      <c r="G59" s="32"/>
      <c r="H59" s="37"/>
      <c r="I59" s="273">
        <f>I116</f>
        <v>1242.84545</v>
      </c>
      <c r="J59" s="278"/>
      <c r="K59" s="279"/>
      <c r="L59" s="90">
        <f t="shared" si="1"/>
        <v>0.08538339193868338</v>
      </c>
    </row>
    <row r="60" spans="3:12" ht="14.25" customHeight="1" thickBot="1">
      <c r="C60" s="10" t="s">
        <v>88</v>
      </c>
      <c r="D60" s="31" t="s">
        <v>139</v>
      </c>
      <c r="E60" s="32"/>
      <c r="F60" s="32"/>
      <c r="G60" s="32"/>
      <c r="H60" s="37"/>
      <c r="I60" s="273">
        <f>I125</f>
        <v>125.11999999999999</v>
      </c>
      <c r="J60" s="278"/>
      <c r="K60" s="279"/>
      <c r="L60" s="90">
        <f t="shared" si="1"/>
        <v>0.008595734891549116</v>
      </c>
    </row>
    <row r="61" spans="3:12" ht="14.25" customHeight="1" thickBot="1">
      <c r="C61" s="10" t="s">
        <v>138</v>
      </c>
      <c r="D61" s="31" t="s">
        <v>91</v>
      </c>
      <c r="E61" s="32"/>
      <c r="F61" s="32"/>
      <c r="G61" s="32"/>
      <c r="H61" s="37"/>
      <c r="I61" s="273">
        <f>I133</f>
        <v>221.2025</v>
      </c>
      <c r="J61" s="278"/>
      <c r="K61" s="279"/>
      <c r="L61" s="90">
        <f t="shared" si="1"/>
        <v>0.015196595646962066</v>
      </c>
    </row>
    <row r="62" spans="3:12" ht="14.25" customHeight="1" thickBot="1">
      <c r="C62" s="10" t="s">
        <v>90</v>
      </c>
      <c r="D62" s="31" t="s">
        <v>92</v>
      </c>
      <c r="E62" s="32"/>
      <c r="F62" s="32"/>
      <c r="G62" s="32"/>
      <c r="H62" s="37"/>
      <c r="I62" s="273">
        <f>I142</f>
        <v>1310.4509813800003</v>
      </c>
      <c r="J62" s="278"/>
      <c r="K62" s="279"/>
      <c r="L62" s="90">
        <f t="shared" si="1"/>
        <v>0.09002788702296077</v>
      </c>
    </row>
    <row r="63" spans="3:12" ht="14.25" customHeight="1" thickBot="1">
      <c r="C63" s="350" t="s">
        <v>93</v>
      </c>
      <c r="D63" s="351"/>
      <c r="E63" s="351"/>
      <c r="F63" s="351"/>
      <c r="G63" s="351"/>
      <c r="H63" s="352"/>
      <c r="I63" s="353">
        <f>SUM(I56:K62)</f>
        <v>11239.841989760953</v>
      </c>
      <c r="J63" s="457"/>
      <c r="K63" s="458"/>
      <c r="L63" s="362">
        <f>SUM(L56:L62)</f>
        <v>0.7721763264616932</v>
      </c>
    </row>
    <row r="64" spans="3:12" ht="14.25" customHeight="1" thickBot="1">
      <c r="C64" s="363" t="s">
        <v>165</v>
      </c>
      <c r="D64" s="364"/>
      <c r="E64" s="364"/>
      <c r="F64" s="364"/>
      <c r="G64" s="364"/>
      <c r="H64" s="365"/>
      <c r="I64" s="459"/>
      <c r="J64" s="460"/>
      <c r="K64" s="461"/>
      <c r="L64" s="362"/>
    </row>
    <row r="65" spans="3:12" ht="14.25" customHeight="1">
      <c r="C65" s="11"/>
      <c r="D65" s="11"/>
      <c r="E65" s="11"/>
      <c r="F65" s="11"/>
      <c r="G65" s="11"/>
      <c r="H65" s="11"/>
      <c r="I65" s="11"/>
      <c r="J65" s="91"/>
      <c r="K65" s="11"/>
      <c r="L65" s="11"/>
    </row>
    <row r="66" spans="3:12" ht="15.75" customHeight="1" thickBot="1">
      <c r="C66" s="339" t="s">
        <v>94</v>
      </c>
      <c r="D66" s="339"/>
      <c r="E66" s="339"/>
      <c r="F66" s="339"/>
      <c r="G66" s="339"/>
      <c r="H66" s="339"/>
      <c r="I66" s="339"/>
      <c r="J66" s="339"/>
      <c r="K66" s="339"/>
      <c r="L66" s="339"/>
    </row>
    <row r="67" spans="3:12" ht="26.25" thickBot="1">
      <c r="C67" s="88"/>
      <c r="D67" s="340" t="s">
        <v>95</v>
      </c>
      <c r="E67" s="341"/>
      <c r="F67" s="341"/>
      <c r="G67" s="341"/>
      <c r="H67" s="342"/>
      <c r="I67" s="340" t="s">
        <v>96</v>
      </c>
      <c r="J67" s="343"/>
      <c r="K67" s="441"/>
      <c r="L67" s="89" t="s">
        <v>82</v>
      </c>
    </row>
    <row r="68" spans="3:12" ht="14.25" customHeight="1" thickBot="1">
      <c r="C68" s="12" t="s">
        <v>83</v>
      </c>
      <c r="D68" s="359" t="s">
        <v>97</v>
      </c>
      <c r="E68" s="360"/>
      <c r="F68" s="360"/>
      <c r="G68" s="360"/>
      <c r="H68" s="361"/>
      <c r="I68" s="274">
        <f>I159</f>
        <v>1.2461466666666667</v>
      </c>
      <c r="J68" s="275"/>
      <c r="K68" s="276"/>
      <c r="L68" s="92">
        <f aca="true" t="shared" si="2" ref="L68:L73">(I68*$L$36)/$I$77</f>
        <v>0.1284152779250435</v>
      </c>
    </row>
    <row r="69" spans="3:12" ht="14.25" customHeight="1" thickBot="1">
      <c r="C69" s="12" t="s">
        <v>85</v>
      </c>
      <c r="D69" s="359" t="s">
        <v>98</v>
      </c>
      <c r="E69" s="360"/>
      <c r="F69" s="360"/>
      <c r="G69" s="360"/>
      <c r="H69" s="361"/>
      <c r="I69" s="274">
        <f>I167</f>
        <v>0.7773333333333333</v>
      </c>
      <c r="J69" s="275"/>
      <c r="K69" s="276"/>
      <c r="L69" s="92">
        <f t="shared" si="2"/>
        <v>0.08010411511785703</v>
      </c>
    </row>
    <row r="70" spans="3:12" ht="14.25" customHeight="1" thickBot="1">
      <c r="C70" s="12" t="s">
        <v>86</v>
      </c>
      <c r="D70" s="359" t="s">
        <v>99</v>
      </c>
      <c r="E70" s="360"/>
      <c r="F70" s="360"/>
      <c r="G70" s="360"/>
      <c r="H70" s="361"/>
      <c r="I70" s="274">
        <f>I179</f>
        <v>0.004346666666666666</v>
      </c>
      <c r="J70" s="275"/>
      <c r="K70" s="276"/>
      <c r="L70" s="92">
        <f t="shared" si="2"/>
        <v>0.00044792352535885746</v>
      </c>
    </row>
    <row r="71" spans="3:12" ht="14.25" customHeight="1" thickBot="1">
      <c r="C71" s="12" t="s">
        <v>87</v>
      </c>
      <c r="D71" s="359" t="s">
        <v>100</v>
      </c>
      <c r="E71" s="360"/>
      <c r="F71" s="360"/>
      <c r="G71" s="360"/>
      <c r="H71" s="361"/>
      <c r="I71" s="274">
        <f>I196</f>
        <v>0.078</v>
      </c>
      <c r="J71" s="275"/>
      <c r="K71" s="276"/>
      <c r="L71" s="92">
        <f t="shared" si="2"/>
        <v>0.008037891482666615</v>
      </c>
    </row>
    <row r="72" spans="3:12" ht="14.25" customHeight="1" thickBot="1">
      <c r="C72" s="12" t="s">
        <v>88</v>
      </c>
      <c r="D72" s="359" t="s">
        <v>101</v>
      </c>
      <c r="E72" s="360"/>
      <c r="F72" s="360"/>
      <c r="G72" s="360"/>
      <c r="H72" s="361"/>
      <c r="I72" s="274">
        <f>I208</f>
        <v>0.08778571428571429</v>
      </c>
      <c r="J72" s="275"/>
      <c r="K72" s="276"/>
      <c r="L72" s="92">
        <f t="shared" si="2"/>
        <v>0.00904630827124292</v>
      </c>
    </row>
    <row r="73" spans="3:12" ht="14.25" customHeight="1" thickBot="1">
      <c r="C73" s="12" t="s">
        <v>138</v>
      </c>
      <c r="D73" s="359" t="s">
        <v>530</v>
      </c>
      <c r="E73" s="360"/>
      <c r="F73" s="360"/>
      <c r="G73" s="360"/>
      <c r="H73" s="361"/>
      <c r="I73" s="310">
        <f>I216</f>
        <v>0.01719708</v>
      </c>
      <c r="J73" s="311"/>
      <c r="K73" s="312"/>
      <c r="L73" s="92">
        <f t="shared" si="2"/>
        <v>0.0017721572161376459</v>
      </c>
    </row>
    <row r="74" spans="3:12" ht="14.25" customHeight="1" thickBot="1">
      <c r="C74" s="366" t="s">
        <v>102</v>
      </c>
      <c r="D74" s="367"/>
      <c r="E74" s="367"/>
      <c r="F74" s="367"/>
      <c r="G74" s="367"/>
      <c r="H74" s="368"/>
      <c r="I74" s="369">
        <f>SUM(I68:K73)</f>
        <v>2.210809460952381</v>
      </c>
      <c r="J74" s="354"/>
      <c r="K74" s="355"/>
      <c r="L74" s="380">
        <f>SUM(L68:L73)</f>
        <v>0.22782367353830657</v>
      </c>
    </row>
    <row r="75" spans="3:12" ht="14.25" customHeight="1" thickBot="1">
      <c r="C75" s="363" t="s">
        <v>103</v>
      </c>
      <c r="D75" s="364"/>
      <c r="E75" s="364"/>
      <c r="F75" s="364"/>
      <c r="G75" s="364"/>
      <c r="H75" s="365"/>
      <c r="I75" s="356"/>
      <c r="J75" s="357"/>
      <c r="K75" s="358"/>
      <c r="L75" s="380"/>
    </row>
    <row r="76" spans="3:12" ht="14.25" customHeight="1" thickBot="1">
      <c r="C76" s="13"/>
      <c r="D76" s="13"/>
      <c r="E76" s="13"/>
      <c r="F76" s="13"/>
      <c r="G76" s="13"/>
      <c r="H76" s="13"/>
      <c r="I76" s="14"/>
      <c r="J76" s="14"/>
      <c r="K76" s="14"/>
      <c r="L76" s="95"/>
    </row>
    <row r="77" spans="3:12" ht="14.25" customHeight="1" thickBot="1">
      <c r="C77" s="381" t="s">
        <v>104</v>
      </c>
      <c r="D77" s="382"/>
      <c r="E77" s="382"/>
      <c r="F77" s="382"/>
      <c r="G77" s="382"/>
      <c r="H77" s="383"/>
      <c r="I77" s="384">
        <f>I63+(I74*$L$36)</f>
        <v>14556.056181189524</v>
      </c>
      <c r="J77" s="385"/>
      <c r="K77" s="386"/>
      <c r="L77" s="96">
        <f>L63+L74</f>
        <v>0.9999999999999998</v>
      </c>
    </row>
    <row r="78" spans="3:12" ht="14.25" customHeight="1">
      <c r="C78" s="205"/>
      <c r="D78" s="205"/>
      <c r="E78" s="205"/>
      <c r="F78" s="205"/>
      <c r="G78" s="205"/>
      <c r="H78" s="205"/>
      <c r="I78" s="205"/>
      <c r="J78" s="98"/>
      <c r="K78" s="98"/>
      <c r="L78" s="98"/>
    </row>
    <row r="79" spans="3:12" ht="14.25" customHeight="1">
      <c r="C79" s="370" t="s">
        <v>108</v>
      </c>
      <c r="D79" s="370"/>
      <c r="E79" s="370"/>
      <c r="F79" s="370"/>
      <c r="G79" s="370"/>
      <c r="H79" s="370"/>
      <c r="I79" s="370"/>
      <c r="J79" s="370"/>
      <c r="K79" s="370"/>
      <c r="L79" s="370"/>
    </row>
    <row r="80" spans="3:12" ht="14.25" customHeight="1" thickBot="1">
      <c r="C80" s="11"/>
      <c r="D80" s="11"/>
      <c r="E80" s="11"/>
      <c r="F80" s="11"/>
      <c r="G80" s="11"/>
      <c r="H80" s="11"/>
      <c r="I80" s="11"/>
      <c r="J80" s="206"/>
      <c r="K80" s="11"/>
      <c r="L80" s="11"/>
    </row>
    <row r="81" spans="3:12" s="100" customFormat="1" ht="14.25" customHeight="1" thickBot="1">
      <c r="C81" s="371" t="s">
        <v>150</v>
      </c>
      <c r="D81" s="372"/>
      <c r="E81" s="372"/>
      <c r="F81" s="372"/>
      <c r="G81" s="372"/>
      <c r="H81" s="372"/>
      <c r="I81" s="372"/>
      <c r="J81" s="372"/>
      <c r="K81" s="372"/>
      <c r="L81" s="373"/>
    </row>
    <row r="82" spans="3:12" s="104" customFormat="1" ht="14.25" customHeight="1">
      <c r="C82" s="101" t="s">
        <v>200</v>
      </c>
      <c r="D82" s="102"/>
      <c r="E82" s="102"/>
      <c r="F82" s="102"/>
      <c r="G82" s="102"/>
      <c r="H82" s="102"/>
      <c r="I82" s="102"/>
      <c r="J82" s="102"/>
      <c r="K82" s="102"/>
      <c r="L82" s="103"/>
    </row>
    <row r="83" spans="3:12" s="104" customFormat="1" ht="14.25" customHeight="1" thickBot="1">
      <c r="C83" s="105"/>
      <c r="D83" s="17"/>
      <c r="E83" s="24"/>
      <c r="F83" s="24"/>
      <c r="G83" s="24"/>
      <c r="H83" s="24"/>
      <c r="I83" s="24"/>
      <c r="J83" s="17"/>
      <c r="K83" s="17"/>
      <c r="L83" s="106"/>
    </row>
    <row r="84" spans="3:12" s="104" customFormat="1" ht="14.25" customHeight="1" thickBot="1">
      <c r="C84" s="107"/>
      <c r="E84" s="374" t="s">
        <v>109</v>
      </c>
      <c r="F84" s="375"/>
      <c r="G84" s="376"/>
      <c r="H84" s="108" t="s">
        <v>110</v>
      </c>
      <c r="I84" s="377">
        <f>L11</f>
        <v>181002</v>
      </c>
      <c r="J84" s="378"/>
      <c r="K84" s="379"/>
      <c r="L84" s="106"/>
    </row>
    <row r="85" spans="3:12" s="104" customFormat="1" ht="14.25" customHeight="1" thickBot="1">
      <c r="C85" s="107"/>
      <c r="E85" s="374" t="s">
        <v>140</v>
      </c>
      <c r="F85" s="375"/>
      <c r="G85" s="376"/>
      <c r="H85" s="108" t="s">
        <v>141</v>
      </c>
      <c r="I85" s="399">
        <f>L16</f>
        <v>9200</v>
      </c>
      <c r="J85" s="400"/>
      <c r="K85" s="401"/>
      <c r="L85" s="106"/>
    </row>
    <row r="86" spans="3:12" s="100" customFormat="1" ht="14.25" customHeight="1" thickBot="1">
      <c r="C86" s="109"/>
      <c r="E86" s="374" t="s">
        <v>167</v>
      </c>
      <c r="F86" s="375"/>
      <c r="G86" s="376"/>
      <c r="H86" s="110" t="s">
        <v>111</v>
      </c>
      <c r="I86" s="111"/>
      <c r="J86" s="112"/>
      <c r="K86" s="113">
        <f>L45</f>
        <v>1</v>
      </c>
      <c r="L86" s="106"/>
    </row>
    <row r="87" spans="3:12" s="104" customFormat="1" ht="14.25" customHeight="1" thickBot="1">
      <c r="C87" s="107"/>
      <c r="E87" s="374" t="s">
        <v>168</v>
      </c>
      <c r="F87" s="375"/>
      <c r="G87" s="376"/>
      <c r="H87" s="114" t="s">
        <v>112</v>
      </c>
      <c r="I87" s="19" t="s">
        <v>29</v>
      </c>
      <c r="J87" s="115"/>
      <c r="K87" s="116">
        <f>L46</f>
        <v>13.2</v>
      </c>
      <c r="L87" s="106"/>
    </row>
    <row r="88" spans="3:12" s="100" customFormat="1" ht="14.25" customHeight="1" thickBot="1">
      <c r="C88" s="109"/>
      <c r="E88" s="387" t="s">
        <v>113</v>
      </c>
      <c r="F88" s="388"/>
      <c r="G88" s="388"/>
      <c r="H88" s="389"/>
      <c r="I88" s="466">
        <f>(((I84+I85)*(K87/100))+((I84+I85)*(K86/100)))/12</f>
        <v>2250.7236666666668</v>
      </c>
      <c r="J88" s="391"/>
      <c r="K88" s="467"/>
      <c r="L88" s="106"/>
    </row>
    <row r="89" spans="3:12" s="100" customFormat="1" ht="14.25" customHeight="1" thickBot="1">
      <c r="C89" s="117"/>
      <c r="D89" s="18"/>
      <c r="E89" s="18"/>
      <c r="F89" s="18"/>
      <c r="G89" s="18"/>
      <c r="H89" s="18"/>
      <c r="I89" s="18"/>
      <c r="J89" s="118"/>
      <c r="K89" s="118"/>
      <c r="L89" s="119"/>
    </row>
    <row r="90" spans="3:12" ht="14.25" customHeight="1" thickBot="1">
      <c r="C90" s="371" t="s">
        <v>148</v>
      </c>
      <c r="D90" s="372"/>
      <c r="E90" s="372"/>
      <c r="F90" s="372"/>
      <c r="G90" s="372"/>
      <c r="H90" s="372"/>
      <c r="I90" s="372"/>
      <c r="J90" s="372"/>
      <c r="K90" s="372"/>
      <c r="L90" s="373"/>
    </row>
    <row r="91" spans="3:12" ht="14.25" customHeight="1">
      <c r="C91" s="105" t="s">
        <v>116</v>
      </c>
      <c r="D91" s="21"/>
      <c r="E91" s="21"/>
      <c r="F91" s="21"/>
      <c r="G91" s="21"/>
      <c r="H91" s="21"/>
      <c r="I91" s="21"/>
      <c r="J91" s="21"/>
      <c r="K91" s="21"/>
      <c r="L91" s="120"/>
    </row>
    <row r="92" spans="3:12" ht="14.25" customHeight="1" thickBot="1">
      <c r="C92" s="105"/>
      <c r="D92" s="21"/>
      <c r="E92" s="21"/>
      <c r="F92" s="21"/>
      <c r="G92" s="21"/>
      <c r="H92" s="17"/>
      <c r="I92" s="21"/>
      <c r="J92" s="21"/>
      <c r="K92" s="21"/>
      <c r="L92" s="120"/>
    </row>
    <row r="93" spans="3:12" ht="14.25" customHeight="1" thickBot="1">
      <c r="C93" s="109"/>
      <c r="D93" s="21"/>
      <c r="E93" s="19" t="s">
        <v>169</v>
      </c>
      <c r="F93" s="15"/>
      <c r="G93" s="15"/>
      <c r="H93" s="108" t="s">
        <v>117</v>
      </c>
      <c r="I93" s="464">
        <f>L26</f>
        <v>2482.91</v>
      </c>
      <c r="J93" s="394"/>
      <c r="K93" s="465"/>
      <c r="L93" s="120"/>
    </row>
    <row r="94" spans="3:12" ht="14.25" customHeight="1" thickBot="1">
      <c r="C94" s="122"/>
      <c r="D94" s="40"/>
      <c r="E94" s="23" t="s">
        <v>170</v>
      </c>
      <c r="F94" s="24"/>
      <c r="G94" s="24"/>
      <c r="H94" s="110" t="s">
        <v>118</v>
      </c>
      <c r="I94" s="123" t="s">
        <v>29</v>
      </c>
      <c r="J94" s="124"/>
      <c r="K94" s="125">
        <f>L51</f>
        <v>107.47</v>
      </c>
      <c r="L94" s="126"/>
    </row>
    <row r="95" spans="3:12" ht="14.25" customHeight="1" thickBot="1">
      <c r="C95" s="122"/>
      <c r="D95" s="40"/>
      <c r="E95" s="387" t="s">
        <v>107</v>
      </c>
      <c r="F95" s="388"/>
      <c r="G95" s="388"/>
      <c r="H95" s="389"/>
      <c r="I95" s="468">
        <f>I93*((K94/100)+1)</f>
        <v>5151.293377</v>
      </c>
      <c r="J95" s="409"/>
      <c r="K95" s="469"/>
      <c r="L95" s="126"/>
    </row>
    <row r="96" spans="3:12" ht="14.25" customHeight="1" thickBot="1">
      <c r="C96" s="127"/>
      <c r="D96" s="128"/>
      <c r="E96" s="21"/>
      <c r="F96" s="21"/>
      <c r="G96" s="21"/>
      <c r="H96" s="21"/>
      <c r="I96" s="21"/>
      <c r="J96" s="129"/>
      <c r="K96" s="21"/>
      <c r="L96" s="120"/>
    </row>
    <row r="97" spans="3:12" ht="14.25" customHeight="1" thickBot="1">
      <c r="C97" s="371" t="s">
        <v>149</v>
      </c>
      <c r="D97" s="372"/>
      <c r="E97" s="372"/>
      <c r="F97" s="372"/>
      <c r="G97" s="372"/>
      <c r="H97" s="372"/>
      <c r="I97" s="372"/>
      <c r="J97" s="372"/>
      <c r="K97" s="372"/>
      <c r="L97" s="373"/>
    </row>
    <row r="98" spans="3:12" ht="14.25" customHeight="1">
      <c r="C98" s="105" t="s">
        <v>119</v>
      </c>
      <c r="D98" s="21"/>
      <c r="E98" s="21"/>
      <c r="F98" s="21"/>
      <c r="G98" s="21"/>
      <c r="H98" s="21"/>
      <c r="I98" s="21"/>
      <c r="J98" s="21"/>
      <c r="K98" s="21"/>
      <c r="L98" s="120"/>
    </row>
    <row r="99" spans="3:12" ht="14.25" customHeight="1" thickBot="1">
      <c r="C99" s="107"/>
      <c r="D99" s="21"/>
      <c r="E99" s="21"/>
      <c r="F99" s="21"/>
      <c r="G99" s="21"/>
      <c r="H99" s="17"/>
      <c r="I99" s="21"/>
      <c r="J99" s="21"/>
      <c r="K99" s="21"/>
      <c r="L99" s="120"/>
    </row>
    <row r="100" spans="3:12" ht="14.25" customHeight="1" thickBot="1">
      <c r="C100" s="109"/>
      <c r="D100" s="21"/>
      <c r="E100" s="19" t="s">
        <v>171</v>
      </c>
      <c r="F100" s="15"/>
      <c r="G100" s="15"/>
      <c r="H100" s="108" t="s">
        <v>117</v>
      </c>
      <c r="I100" s="464">
        <f>L27</f>
        <v>3165.49</v>
      </c>
      <c r="J100" s="394"/>
      <c r="K100" s="465"/>
      <c r="L100" s="120"/>
    </row>
    <row r="101" spans="3:12" ht="14.25" customHeight="1" thickBot="1">
      <c r="C101" s="109"/>
      <c r="D101" s="21"/>
      <c r="E101" s="20" t="s">
        <v>172</v>
      </c>
      <c r="F101" s="18"/>
      <c r="G101" s="18"/>
      <c r="H101" s="154" t="s">
        <v>120</v>
      </c>
      <c r="I101" s="123" t="s">
        <v>420</v>
      </c>
      <c r="J101" s="133"/>
      <c r="K101" s="132">
        <f>L37</f>
        <v>7</v>
      </c>
      <c r="L101" s="120"/>
    </row>
    <row r="102" spans="3:12" ht="14.25" customHeight="1" thickBot="1">
      <c r="C102" s="122"/>
      <c r="D102" s="40"/>
      <c r="E102" s="20" t="s">
        <v>170</v>
      </c>
      <c r="F102" s="18"/>
      <c r="G102" s="18"/>
      <c r="H102" s="131" t="s">
        <v>118</v>
      </c>
      <c r="I102" s="188" t="s">
        <v>29</v>
      </c>
      <c r="J102" s="189"/>
      <c r="K102" s="190">
        <f>L51</f>
        <v>107.47</v>
      </c>
      <c r="L102" s="126"/>
    </row>
    <row r="103" spans="3:12" ht="14.25" customHeight="1" thickBot="1">
      <c r="C103" s="122"/>
      <c r="D103" s="40"/>
      <c r="E103" s="387" t="s">
        <v>107</v>
      </c>
      <c r="F103" s="388"/>
      <c r="G103" s="388"/>
      <c r="H103" s="389"/>
      <c r="I103" s="471">
        <f>(I100/K101)*((K102/100)+1)</f>
        <v>938.2060147142856</v>
      </c>
      <c r="J103" s="406"/>
      <c r="K103" s="472"/>
      <c r="L103" s="126"/>
    </row>
    <row r="104" spans="3:12" ht="14.25" customHeight="1" thickBot="1">
      <c r="C104" s="134"/>
      <c r="D104" s="135"/>
      <c r="E104" s="135"/>
      <c r="F104" s="135"/>
      <c r="G104" s="135"/>
      <c r="H104" s="135"/>
      <c r="I104" s="135"/>
      <c r="J104" s="135"/>
      <c r="K104" s="135"/>
      <c r="L104" s="136"/>
    </row>
    <row r="105" spans="3:12" ht="14.25" customHeight="1" thickBot="1">
      <c r="C105" s="371" t="s">
        <v>152</v>
      </c>
      <c r="D105" s="372"/>
      <c r="E105" s="372"/>
      <c r="F105" s="372"/>
      <c r="G105" s="372"/>
      <c r="H105" s="372"/>
      <c r="I105" s="372"/>
      <c r="J105" s="372"/>
      <c r="K105" s="372"/>
      <c r="L105" s="373"/>
    </row>
    <row r="106" spans="3:12" ht="14.25" customHeight="1">
      <c r="C106" s="105" t="s">
        <v>31</v>
      </c>
      <c r="D106" s="21"/>
      <c r="E106" s="21"/>
      <c r="F106" s="21"/>
      <c r="G106" s="21"/>
      <c r="H106" s="21"/>
      <c r="I106" s="21"/>
      <c r="J106" s="21"/>
      <c r="K106" s="21"/>
      <c r="L106" s="120"/>
    </row>
    <row r="107" spans="3:12" ht="14.25" customHeight="1" thickBot="1">
      <c r="C107" s="107"/>
      <c r="D107" s="21"/>
      <c r="E107" s="21"/>
      <c r="F107" s="21"/>
      <c r="G107" s="21"/>
      <c r="H107" s="21"/>
      <c r="I107" s="21"/>
      <c r="J107" s="21"/>
      <c r="K107" s="21"/>
      <c r="L107" s="120"/>
    </row>
    <row r="108" spans="3:12" ht="14.25" customHeight="1" thickBot="1">
      <c r="C108" s="107"/>
      <c r="D108" s="21"/>
      <c r="E108" s="19" t="s">
        <v>121</v>
      </c>
      <c r="F108" s="15"/>
      <c r="G108" s="15"/>
      <c r="H108" s="108" t="s">
        <v>110</v>
      </c>
      <c r="I108" s="393">
        <f>L11</f>
        <v>181002</v>
      </c>
      <c r="J108" s="411"/>
      <c r="K108" s="470"/>
      <c r="L108" s="191"/>
    </row>
    <row r="109" spans="3:12" ht="14.25" customHeight="1" thickBot="1">
      <c r="C109" s="107"/>
      <c r="D109" s="21"/>
      <c r="E109" s="20" t="s">
        <v>122</v>
      </c>
      <c r="F109" s="18"/>
      <c r="G109" s="18"/>
      <c r="H109" s="131" t="s">
        <v>123</v>
      </c>
      <c r="I109" s="418">
        <f>L12</f>
        <v>820</v>
      </c>
      <c r="J109" s="419"/>
      <c r="K109" s="420"/>
      <c r="L109" s="191"/>
    </row>
    <row r="110" spans="3:12" ht="14.25" customHeight="1" thickBot="1">
      <c r="C110" s="107"/>
      <c r="D110" s="21"/>
      <c r="E110" s="20" t="s">
        <v>124</v>
      </c>
      <c r="F110" s="18"/>
      <c r="G110" s="18"/>
      <c r="H110" s="131" t="s">
        <v>114</v>
      </c>
      <c r="I110" s="393">
        <f>L13</f>
        <v>820</v>
      </c>
      <c r="J110" s="421"/>
      <c r="K110" s="395"/>
      <c r="L110" s="191"/>
    </row>
    <row r="111" spans="3:12" ht="14.25" customHeight="1" thickBot="1">
      <c r="C111" s="107"/>
      <c r="D111" s="21"/>
      <c r="E111" s="20" t="s">
        <v>125</v>
      </c>
      <c r="F111" s="18"/>
      <c r="G111" s="18"/>
      <c r="H111" s="131" t="s">
        <v>115</v>
      </c>
      <c r="I111" s="418">
        <f>L14</f>
        <v>0</v>
      </c>
      <c r="J111" s="419"/>
      <c r="K111" s="420"/>
      <c r="L111" s="191"/>
    </row>
    <row r="112" spans="3:12" ht="14.25" customHeight="1" thickBot="1">
      <c r="C112" s="107"/>
      <c r="D112" s="21"/>
      <c r="E112" s="20" t="s">
        <v>143</v>
      </c>
      <c r="F112" s="18"/>
      <c r="G112" s="18"/>
      <c r="H112" s="131" t="s">
        <v>142</v>
      </c>
      <c r="I112" s="418">
        <f>L15</f>
        <v>0</v>
      </c>
      <c r="J112" s="419"/>
      <c r="K112" s="420"/>
      <c r="L112" s="191"/>
    </row>
    <row r="113" spans="3:12" ht="14.25" customHeight="1" thickBot="1">
      <c r="C113" s="107"/>
      <c r="D113" s="21"/>
      <c r="E113" s="20" t="s">
        <v>173</v>
      </c>
      <c r="F113" s="18"/>
      <c r="G113" s="18"/>
      <c r="H113" s="131" t="s">
        <v>126</v>
      </c>
      <c r="I113" s="152" t="s">
        <v>420</v>
      </c>
      <c r="J113" s="121"/>
      <c r="K113" s="192" t="str">
        <f>L28</f>
        <v>5</v>
      </c>
      <c r="L113" s="191"/>
    </row>
    <row r="114" spans="3:12" ht="14.25" customHeight="1" thickBot="1">
      <c r="C114" s="107"/>
      <c r="D114" s="40"/>
      <c r="E114" s="140" t="s">
        <v>174</v>
      </c>
      <c r="F114" s="15"/>
      <c r="G114" s="15"/>
      <c r="H114" s="114" t="s">
        <v>127</v>
      </c>
      <c r="I114" s="123" t="s">
        <v>60</v>
      </c>
      <c r="J114" s="181"/>
      <c r="K114" s="141" t="str">
        <f>L29</f>
        <v>84</v>
      </c>
      <c r="L114" s="193"/>
    </row>
    <row r="115" spans="3:12" ht="14.25" customHeight="1" thickBot="1">
      <c r="C115" s="107"/>
      <c r="D115" s="21"/>
      <c r="E115" s="20" t="s">
        <v>175</v>
      </c>
      <c r="F115" s="18"/>
      <c r="G115" s="18"/>
      <c r="H115" s="131" t="s">
        <v>128</v>
      </c>
      <c r="I115" s="20" t="s">
        <v>29</v>
      </c>
      <c r="J115" s="156"/>
      <c r="K115" s="157">
        <f>L30</f>
        <v>59.29</v>
      </c>
      <c r="L115" s="191"/>
    </row>
    <row r="116" spans="3:13" ht="14.25" customHeight="1" thickBot="1">
      <c r="C116" s="122"/>
      <c r="D116" s="40"/>
      <c r="E116" s="387" t="s">
        <v>107</v>
      </c>
      <c r="F116" s="388"/>
      <c r="G116" s="388"/>
      <c r="H116" s="389"/>
      <c r="I116" s="415">
        <f>((I108-(K113*(I110+I111+I112))-I109)*(K115/100))/K114</f>
        <v>1242.84545</v>
      </c>
      <c r="J116" s="416"/>
      <c r="K116" s="417"/>
      <c r="L116" s="194"/>
      <c r="M116" s="63"/>
    </row>
    <row r="117" spans="3:12" ht="14.25" customHeight="1" thickBot="1">
      <c r="C117" s="149"/>
      <c r="D117" s="145"/>
      <c r="E117" s="26"/>
      <c r="F117" s="26"/>
      <c r="G117" s="26"/>
      <c r="H117" s="26"/>
      <c r="I117" s="207"/>
      <c r="J117" s="146"/>
      <c r="K117" s="26"/>
      <c r="L117" s="147"/>
    </row>
    <row r="118" spans="2:12" ht="14.25" customHeight="1" thickBot="1">
      <c r="B118" s="100"/>
      <c r="C118" s="21"/>
      <c r="D118" s="128"/>
      <c r="E118" s="21"/>
      <c r="F118" s="21"/>
      <c r="G118" s="21"/>
      <c r="H118" s="21"/>
      <c r="I118" s="21"/>
      <c r="J118" s="129"/>
      <c r="K118" s="21"/>
      <c r="L118" s="21"/>
    </row>
    <row r="119" spans="3:12" ht="14.25" customHeight="1" thickBot="1">
      <c r="C119" s="371" t="s">
        <v>157</v>
      </c>
      <c r="D119" s="372"/>
      <c r="E119" s="372"/>
      <c r="F119" s="372"/>
      <c r="G119" s="372"/>
      <c r="H119" s="372"/>
      <c r="I119" s="372"/>
      <c r="J119" s="372"/>
      <c r="K119" s="372"/>
      <c r="L119" s="373"/>
    </row>
    <row r="120" spans="3:12" ht="14.25" customHeight="1">
      <c r="C120" s="105" t="s">
        <v>144</v>
      </c>
      <c r="D120" s="21"/>
      <c r="E120" s="21"/>
      <c r="F120" s="21"/>
      <c r="G120" s="21"/>
      <c r="H120" s="21"/>
      <c r="I120" s="21"/>
      <c r="J120" s="21"/>
      <c r="K120" s="21"/>
      <c r="L120" s="120"/>
    </row>
    <row r="121" spans="3:12" ht="14.25" customHeight="1" thickBot="1">
      <c r="C121" s="105"/>
      <c r="D121" s="21"/>
      <c r="E121" s="21"/>
      <c r="F121" s="21"/>
      <c r="G121" s="21"/>
      <c r="H121" s="17"/>
      <c r="I121" s="21"/>
      <c r="J121" s="21"/>
      <c r="K121" s="21"/>
      <c r="L121" s="120"/>
    </row>
    <row r="122" spans="3:12" ht="14.25" customHeight="1" thickBot="1">
      <c r="C122" s="109"/>
      <c r="D122" s="21"/>
      <c r="E122" s="19" t="s">
        <v>140</v>
      </c>
      <c r="F122" s="15"/>
      <c r="G122" s="15"/>
      <c r="H122" s="108" t="s">
        <v>141</v>
      </c>
      <c r="I122" s="393">
        <f>L16</f>
        <v>9200</v>
      </c>
      <c r="J122" s="411"/>
      <c r="K122" s="470"/>
      <c r="L122" s="120"/>
    </row>
    <row r="123" spans="3:12" ht="14.25" customHeight="1" thickBot="1">
      <c r="C123" s="109"/>
      <c r="D123" s="21"/>
      <c r="E123" s="20" t="s">
        <v>176</v>
      </c>
      <c r="F123" s="18"/>
      <c r="G123" s="18"/>
      <c r="H123" s="131" t="s">
        <v>145</v>
      </c>
      <c r="I123" s="19" t="s">
        <v>60</v>
      </c>
      <c r="J123" s="130"/>
      <c r="K123" s="141">
        <f>L32</f>
        <v>54</v>
      </c>
      <c r="L123" s="120"/>
    </row>
    <row r="124" spans="3:12" ht="14.25" customHeight="1" thickBot="1">
      <c r="C124" s="109"/>
      <c r="D124" s="21"/>
      <c r="E124" s="20" t="s">
        <v>177</v>
      </c>
      <c r="F124" s="18"/>
      <c r="G124" s="18"/>
      <c r="H124" s="131" t="s">
        <v>146</v>
      </c>
      <c r="I124" s="19" t="s">
        <v>29</v>
      </c>
      <c r="J124" s="130"/>
      <c r="K124" s="141">
        <f>L33</f>
        <v>73.44</v>
      </c>
      <c r="L124" s="120"/>
    </row>
    <row r="125" spans="3:12" ht="14.25" customHeight="1" thickBot="1">
      <c r="C125" s="109"/>
      <c r="D125" s="21"/>
      <c r="E125" s="387" t="s">
        <v>107</v>
      </c>
      <c r="F125" s="388"/>
      <c r="G125" s="388"/>
      <c r="H125" s="389"/>
      <c r="I125" s="415">
        <f>(I122*(K124/100))/K123</f>
        <v>125.11999999999999</v>
      </c>
      <c r="J125" s="416"/>
      <c r="K125" s="417"/>
      <c r="L125" s="120"/>
    </row>
    <row r="126" spans="3:12" ht="14.25" customHeight="1" thickBot="1">
      <c r="C126" s="127"/>
      <c r="D126" s="21"/>
      <c r="E126" s="21"/>
      <c r="F126" s="21"/>
      <c r="G126" s="21"/>
      <c r="H126" s="21"/>
      <c r="I126" s="21"/>
      <c r="J126" s="21"/>
      <c r="K126" s="21"/>
      <c r="L126" s="120"/>
    </row>
    <row r="127" spans="3:12" ht="14.25" customHeight="1" thickBot="1">
      <c r="C127" s="371" t="s">
        <v>158</v>
      </c>
      <c r="D127" s="372"/>
      <c r="E127" s="372"/>
      <c r="F127" s="372"/>
      <c r="G127" s="372"/>
      <c r="H127" s="372"/>
      <c r="I127" s="372"/>
      <c r="J127" s="372"/>
      <c r="K127" s="372"/>
      <c r="L127" s="373"/>
    </row>
    <row r="128" spans="3:12" ht="14.25" customHeight="1">
      <c r="C128" s="105" t="s">
        <v>129</v>
      </c>
      <c r="D128" s="21"/>
      <c r="E128" s="21"/>
      <c r="F128" s="21"/>
      <c r="G128" s="21"/>
      <c r="H128" s="21"/>
      <c r="I128" s="21"/>
      <c r="J128" s="21"/>
      <c r="K128" s="21"/>
      <c r="L128" s="120"/>
    </row>
    <row r="129" spans="3:12" ht="14.25" customHeight="1" thickBot="1">
      <c r="C129" s="105"/>
      <c r="D129" s="21"/>
      <c r="E129" s="21"/>
      <c r="F129" s="21"/>
      <c r="G129" s="21"/>
      <c r="H129" s="17"/>
      <c r="I129" s="21"/>
      <c r="J129" s="21"/>
      <c r="K129" s="21"/>
      <c r="L129" s="120"/>
    </row>
    <row r="130" spans="3:12" ht="14.25" customHeight="1" thickBot="1">
      <c r="C130" s="109"/>
      <c r="D130" s="21"/>
      <c r="E130" s="19" t="s">
        <v>178</v>
      </c>
      <c r="F130" s="15"/>
      <c r="G130" s="15"/>
      <c r="H130" s="108"/>
      <c r="I130" s="393">
        <f>L23</f>
        <v>0</v>
      </c>
      <c r="J130" s="411"/>
      <c r="K130" s="470"/>
      <c r="L130" s="120"/>
    </row>
    <row r="131" spans="3:12" ht="14.25" customHeight="1" thickBot="1">
      <c r="C131" s="109"/>
      <c r="D131" s="21"/>
      <c r="E131" s="20" t="s">
        <v>179</v>
      </c>
      <c r="F131" s="18"/>
      <c r="G131" s="18"/>
      <c r="H131" s="131" t="s">
        <v>130</v>
      </c>
      <c r="I131" s="418">
        <f>L24</f>
        <v>144.46</v>
      </c>
      <c r="J131" s="419"/>
      <c r="K131" s="420"/>
      <c r="L131" s="120"/>
    </row>
    <row r="132" spans="3:12" ht="14.25" customHeight="1" thickBot="1">
      <c r="C132" s="109"/>
      <c r="D132" s="21"/>
      <c r="E132" s="20" t="s">
        <v>180</v>
      </c>
      <c r="F132" s="18"/>
      <c r="G132" s="18"/>
      <c r="H132" s="131"/>
      <c r="I132" s="418">
        <f>L25</f>
        <v>2509.97</v>
      </c>
      <c r="J132" s="419"/>
      <c r="K132" s="420"/>
      <c r="L132" s="120"/>
    </row>
    <row r="133" spans="3:12" ht="14.25" customHeight="1" thickBot="1">
      <c r="C133" s="109" t="s">
        <v>0</v>
      </c>
      <c r="D133" s="21"/>
      <c r="E133" s="387" t="s">
        <v>107</v>
      </c>
      <c r="F133" s="388"/>
      <c r="G133" s="388"/>
      <c r="H133" s="389"/>
      <c r="I133" s="415">
        <f>(I130+I132+I131)/12</f>
        <v>221.2025</v>
      </c>
      <c r="J133" s="416"/>
      <c r="K133" s="417"/>
      <c r="L133" s="120"/>
    </row>
    <row r="134" spans="3:12" ht="14.25" customHeight="1" thickBot="1">
      <c r="C134" s="127"/>
      <c r="D134" s="21"/>
      <c r="E134" s="21"/>
      <c r="F134" s="21"/>
      <c r="G134" s="21"/>
      <c r="H134" s="21"/>
      <c r="I134" s="21"/>
      <c r="J134" s="129"/>
      <c r="K134" s="21"/>
      <c r="L134" s="120"/>
    </row>
    <row r="135" spans="3:12" ht="14.25" customHeight="1" thickBot="1">
      <c r="C135" s="371" t="s">
        <v>159</v>
      </c>
      <c r="D135" s="372"/>
      <c r="E135" s="372"/>
      <c r="F135" s="372"/>
      <c r="G135" s="372"/>
      <c r="H135" s="372"/>
      <c r="I135" s="372"/>
      <c r="J135" s="372"/>
      <c r="K135" s="372"/>
      <c r="L135" s="373"/>
    </row>
    <row r="136" spans="3:12" ht="14.25" customHeight="1">
      <c r="C136" s="105" t="s">
        <v>155</v>
      </c>
      <c r="D136" s="21"/>
      <c r="E136" s="21"/>
      <c r="F136" s="21"/>
      <c r="G136" s="21"/>
      <c r="H136" s="21"/>
      <c r="I136" s="21"/>
      <c r="J136" s="21"/>
      <c r="K136" s="21"/>
      <c r="L136" s="120"/>
    </row>
    <row r="137" spans="3:12" ht="14.25" customHeight="1" thickBot="1">
      <c r="C137" s="107"/>
      <c r="D137" s="21"/>
      <c r="E137" s="21"/>
      <c r="F137" s="21"/>
      <c r="G137" s="21"/>
      <c r="H137" s="21"/>
      <c r="I137" s="21"/>
      <c r="J137" s="21"/>
      <c r="K137" s="21"/>
      <c r="L137" s="120"/>
    </row>
    <row r="138" spans="3:12" ht="14.25" customHeight="1" thickBot="1">
      <c r="C138" s="107"/>
      <c r="D138" s="21"/>
      <c r="E138" s="19" t="s">
        <v>121</v>
      </c>
      <c r="F138" s="15"/>
      <c r="G138" s="15"/>
      <c r="H138" s="108" t="s">
        <v>110</v>
      </c>
      <c r="I138" s="393">
        <f>L11</f>
        <v>181002</v>
      </c>
      <c r="J138" s="411"/>
      <c r="K138" s="470"/>
      <c r="L138" s="120"/>
    </row>
    <row r="139" spans="3:12" ht="14.25" customHeight="1" thickBot="1">
      <c r="C139" s="107"/>
      <c r="D139" s="21"/>
      <c r="E139" s="19" t="s">
        <v>181</v>
      </c>
      <c r="F139" s="15"/>
      <c r="G139" s="15"/>
      <c r="H139" s="114" t="s">
        <v>1</v>
      </c>
      <c r="I139" s="195" t="s">
        <v>29</v>
      </c>
      <c r="J139" s="130"/>
      <c r="K139" s="141">
        <f>L48</f>
        <v>8.06</v>
      </c>
      <c r="L139" s="120"/>
    </row>
    <row r="140" spans="3:12" ht="14.25" customHeight="1" thickBot="1">
      <c r="C140" s="109"/>
      <c r="D140" s="21"/>
      <c r="E140" s="20" t="s">
        <v>182</v>
      </c>
      <c r="F140" s="18"/>
      <c r="G140" s="18"/>
      <c r="H140" s="131" t="s">
        <v>147</v>
      </c>
      <c r="I140" s="497">
        <f>L49</f>
        <v>60</v>
      </c>
      <c r="J140" s="498"/>
      <c r="K140" s="499"/>
      <c r="L140" s="120"/>
    </row>
    <row r="141" spans="3:12" ht="14.25" customHeight="1" thickBot="1">
      <c r="C141" s="107"/>
      <c r="D141" s="21"/>
      <c r="E141" s="19" t="s">
        <v>183</v>
      </c>
      <c r="F141" s="15"/>
      <c r="G141" s="15"/>
      <c r="H141" s="114"/>
      <c r="I141" s="123" t="s">
        <v>29</v>
      </c>
      <c r="J141" s="130"/>
      <c r="K141" s="141">
        <f>L50</f>
        <v>7.38</v>
      </c>
      <c r="L141" s="120"/>
    </row>
    <row r="142" spans="3:12" ht="14.25" customHeight="1" thickBot="1">
      <c r="C142" s="109"/>
      <c r="D142" s="21"/>
      <c r="E142" s="387" t="s">
        <v>107</v>
      </c>
      <c r="F142" s="388"/>
      <c r="G142" s="388"/>
      <c r="H142" s="389"/>
      <c r="I142" s="415">
        <f>(((I138*(K139/100))*((K141/100)+1))+I140)/12</f>
        <v>1310.4509813800003</v>
      </c>
      <c r="J142" s="416"/>
      <c r="K142" s="417"/>
      <c r="L142" s="120"/>
    </row>
    <row r="143" spans="3:12" ht="14.25" customHeight="1" thickBot="1">
      <c r="C143" s="117"/>
      <c r="D143" s="26"/>
      <c r="E143" s="25"/>
      <c r="F143" s="25"/>
      <c r="G143" s="25"/>
      <c r="H143" s="25"/>
      <c r="I143" s="180"/>
      <c r="J143" s="180"/>
      <c r="K143" s="180"/>
      <c r="L143" s="147"/>
    </row>
    <row r="144" spans="3:12" ht="14.25" customHeight="1">
      <c r="C144" s="21"/>
      <c r="D144" s="128"/>
      <c r="E144" s="21"/>
      <c r="F144" s="21"/>
      <c r="G144" s="21"/>
      <c r="H144" s="21"/>
      <c r="I144" s="208"/>
      <c r="J144" s="129"/>
      <c r="K144" s="21"/>
      <c r="L144" s="21"/>
    </row>
    <row r="145" spans="3:12" ht="14.25" customHeight="1">
      <c r="C145" s="425" t="s">
        <v>2</v>
      </c>
      <c r="D145" s="425"/>
      <c r="E145" s="425"/>
      <c r="F145" s="425"/>
      <c r="G145" s="425"/>
      <c r="H145" s="425"/>
      <c r="I145" s="425"/>
      <c r="J145" s="425"/>
      <c r="K145" s="425"/>
      <c r="L145" s="425"/>
    </row>
    <row r="146" spans="3:12" ht="14.25" customHeight="1" thickBot="1">
      <c r="C146" s="21"/>
      <c r="D146" s="21"/>
      <c r="E146" s="21"/>
      <c r="F146" s="21"/>
      <c r="G146" s="21"/>
      <c r="H146" s="21"/>
      <c r="I146" s="21"/>
      <c r="J146" s="129"/>
      <c r="K146" s="21"/>
      <c r="L146" s="21"/>
    </row>
    <row r="147" spans="3:12" s="100" customFormat="1" ht="14.25" customHeight="1" thickBot="1">
      <c r="C147" s="371" t="s">
        <v>3</v>
      </c>
      <c r="D147" s="372"/>
      <c r="E147" s="372"/>
      <c r="F147" s="372"/>
      <c r="G147" s="372"/>
      <c r="H147" s="372"/>
      <c r="I147" s="372"/>
      <c r="J147" s="372"/>
      <c r="K147" s="372"/>
      <c r="L147" s="373"/>
    </row>
    <row r="148" spans="3:12" s="104" customFormat="1" ht="14.25" customHeight="1">
      <c r="C148" s="105" t="s">
        <v>156</v>
      </c>
      <c r="D148" s="17"/>
      <c r="E148" s="24"/>
      <c r="F148" s="24"/>
      <c r="G148" s="24"/>
      <c r="H148" s="24"/>
      <c r="I148" s="24"/>
      <c r="J148" s="17"/>
      <c r="K148" s="17"/>
      <c r="L148" s="106"/>
    </row>
    <row r="149" spans="3:12" s="104" customFormat="1" ht="14.25" customHeight="1" thickBot="1">
      <c r="C149" s="107"/>
      <c r="D149" s="17"/>
      <c r="E149" s="24"/>
      <c r="F149" s="24"/>
      <c r="G149" s="24"/>
      <c r="H149" s="24"/>
      <c r="I149" s="24"/>
      <c r="J149" s="17"/>
      <c r="K149" s="17"/>
      <c r="L149" s="106"/>
    </row>
    <row r="150" spans="3:12" s="104" customFormat="1" ht="14.25" customHeight="1" thickBot="1">
      <c r="C150" s="107"/>
      <c r="E150" s="19" t="s">
        <v>121</v>
      </c>
      <c r="F150" s="15"/>
      <c r="G150" s="15"/>
      <c r="H150" s="108" t="s">
        <v>110</v>
      </c>
      <c r="I150" s="393">
        <f aca="true" t="shared" si="3" ref="I150:I155">L11</f>
        <v>181002</v>
      </c>
      <c r="J150" s="411"/>
      <c r="K150" s="470"/>
      <c r="L150" s="106"/>
    </row>
    <row r="151" spans="3:12" s="104" customFormat="1" ht="14.25" customHeight="1" thickBot="1">
      <c r="C151" s="107"/>
      <c r="E151" s="20" t="s">
        <v>122</v>
      </c>
      <c r="F151" s="18"/>
      <c r="G151" s="18"/>
      <c r="H151" s="131" t="s">
        <v>123</v>
      </c>
      <c r="I151" s="393">
        <f t="shared" si="3"/>
        <v>820</v>
      </c>
      <c r="J151" s="411"/>
      <c r="K151" s="470"/>
      <c r="L151" s="106"/>
    </row>
    <row r="152" spans="3:12" s="104" customFormat="1" ht="14.25" customHeight="1" thickBot="1">
      <c r="C152" s="107"/>
      <c r="E152" s="20" t="s">
        <v>4</v>
      </c>
      <c r="F152" s="18"/>
      <c r="G152" s="18"/>
      <c r="H152" s="131" t="s">
        <v>114</v>
      </c>
      <c r="I152" s="418">
        <f t="shared" si="3"/>
        <v>820</v>
      </c>
      <c r="J152" s="419"/>
      <c r="K152" s="420"/>
      <c r="L152" s="158"/>
    </row>
    <row r="153" spans="3:12" s="104" customFormat="1" ht="14.25" customHeight="1" thickBot="1">
      <c r="C153" s="107"/>
      <c r="E153" s="20" t="s">
        <v>125</v>
      </c>
      <c r="F153" s="18"/>
      <c r="G153" s="18"/>
      <c r="H153" s="131" t="s">
        <v>115</v>
      </c>
      <c r="I153" s="418">
        <f t="shared" si="3"/>
        <v>0</v>
      </c>
      <c r="J153" s="419"/>
      <c r="K153" s="420"/>
      <c r="L153" s="106"/>
    </row>
    <row r="154" spans="3:12" s="104" customFormat="1" ht="14.25" customHeight="1" thickBot="1">
      <c r="C154" s="107"/>
      <c r="E154" s="20" t="s">
        <v>143</v>
      </c>
      <c r="F154" s="18"/>
      <c r="G154" s="18"/>
      <c r="H154" s="131" t="s">
        <v>142</v>
      </c>
      <c r="I154" s="418">
        <f t="shared" si="3"/>
        <v>0</v>
      </c>
      <c r="J154" s="419"/>
      <c r="K154" s="420"/>
      <c r="L154" s="106"/>
    </row>
    <row r="155" spans="3:12" s="104" customFormat="1" ht="14.25" customHeight="1" thickBot="1">
      <c r="C155" s="107"/>
      <c r="E155" s="20" t="s">
        <v>140</v>
      </c>
      <c r="F155" s="18"/>
      <c r="G155" s="18"/>
      <c r="H155" s="131" t="s">
        <v>141</v>
      </c>
      <c r="I155" s="418">
        <f t="shared" si="3"/>
        <v>9200</v>
      </c>
      <c r="J155" s="419"/>
      <c r="K155" s="420"/>
      <c r="L155" s="106"/>
    </row>
    <row r="156" spans="3:12" s="104" customFormat="1" ht="14.25" customHeight="1" thickBot="1">
      <c r="C156" s="107"/>
      <c r="E156" s="20" t="s">
        <v>184</v>
      </c>
      <c r="F156" s="18"/>
      <c r="G156" s="18"/>
      <c r="H156" s="131" t="s">
        <v>5</v>
      </c>
      <c r="I156" s="19" t="s">
        <v>420</v>
      </c>
      <c r="J156" s="130"/>
      <c r="K156" s="139" t="str">
        <f>L28</f>
        <v>5</v>
      </c>
      <c r="L156" s="106"/>
    </row>
    <row r="157" spans="3:12" s="100" customFormat="1" ht="14.25" customHeight="1" thickBot="1">
      <c r="C157" s="109"/>
      <c r="E157" s="19" t="s">
        <v>185</v>
      </c>
      <c r="F157" s="15"/>
      <c r="G157" s="15"/>
      <c r="H157" s="131" t="s">
        <v>6</v>
      </c>
      <c r="I157" s="476">
        <f>L36</f>
        <v>1500</v>
      </c>
      <c r="J157" s="423"/>
      <c r="K157" s="477"/>
      <c r="L157" s="106"/>
    </row>
    <row r="158" spans="3:12" s="104" customFormat="1" ht="14.25" customHeight="1" thickBot="1">
      <c r="C158" s="107"/>
      <c r="E158" s="19" t="s">
        <v>369</v>
      </c>
      <c r="F158" s="15"/>
      <c r="G158" s="15"/>
      <c r="H158" s="114" t="s">
        <v>7</v>
      </c>
      <c r="I158" s="140" t="s">
        <v>29</v>
      </c>
      <c r="J158" s="130"/>
      <c r="K158" s="199">
        <f>L47</f>
        <v>1</v>
      </c>
      <c r="L158" s="158"/>
    </row>
    <row r="159" spans="3:12" s="100" customFormat="1" ht="14.25" customHeight="1" thickBot="1">
      <c r="C159" s="109"/>
      <c r="E159" s="387" t="s">
        <v>107</v>
      </c>
      <c r="F159" s="388"/>
      <c r="G159" s="388"/>
      <c r="H159" s="389"/>
      <c r="I159" s="426">
        <f>(((I150-((K156*(I152+I153+I154))-I151))+I155)*(K158/100))/I157</f>
        <v>1.2461466666666667</v>
      </c>
      <c r="J159" s="435"/>
      <c r="K159" s="428"/>
      <c r="L159" s="150"/>
    </row>
    <row r="160" spans="3:12" ht="14.25" customHeight="1" thickBot="1">
      <c r="C160" s="149"/>
      <c r="D160" s="26"/>
      <c r="E160" s="26"/>
      <c r="F160" s="26"/>
      <c r="G160" s="26"/>
      <c r="H160" s="26"/>
      <c r="I160" s="209"/>
      <c r="J160" s="26"/>
      <c r="K160" s="26"/>
      <c r="L160" s="147"/>
    </row>
    <row r="161" spans="3:12" s="100" customFormat="1" ht="14.25" customHeight="1" thickBot="1">
      <c r="C161" s="21"/>
      <c r="D161" s="21"/>
      <c r="E161" s="21"/>
      <c r="F161" s="21"/>
      <c r="G161" s="21"/>
      <c r="H161" s="21"/>
      <c r="I161" s="210"/>
      <c r="J161" s="21"/>
      <c r="K161" s="21"/>
      <c r="L161" s="21"/>
    </row>
    <row r="162" spans="3:12" s="100" customFormat="1" ht="14.25" customHeight="1" thickBot="1">
      <c r="C162" s="371" t="s">
        <v>105</v>
      </c>
      <c r="D162" s="372"/>
      <c r="E162" s="372"/>
      <c r="F162" s="372"/>
      <c r="G162" s="372"/>
      <c r="H162" s="372"/>
      <c r="I162" s="372"/>
      <c r="J162" s="372"/>
      <c r="K162" s="372"/>
      <c r="L162" s="373"/>
    </row>
    <row r="163" spans="3:12" s="104" customFormat="1" ht="14.25" customHeight="1">
      <c r="C163" s="105" t="s">
        <v>8</v>
      </c>
      <c r="D163" s="17"/>
      <c r="E163" s="24"/>
      <c r="F163" s="24"/>
      <c r="G163" s="24"/>
      <c r="H163" s="24"/>
      <c r="I163" s="24"/>
      <c r="J163" s="17"/>
      <c r="K163" s="17"/>
      <c r="L163" s="106"/>
    </row>
    <row r="164" spans="3:12" s="104" customFormat="1" ht="14.25" customHeight="1" thickBot="1">
      <c r="C164" s="105"/>
      <c r="D164" s="17"/>
      <c r="E164" s="24"/>
      <c r="F164" s="24"/>
      <c r="G164" s="24"/>
      <c r="H164" s="17"/>
      <c r="I164" s="24"/>
      <c r="J164" s="17"/>
      <c r="K164" s="17"/>
      <c r="L164" s="106"/>
    </row>
    <row r="165" spans="3:12" s="104" customFormat="1" ht="14.25" customHeight="1" thickBot="1">
      <c r="C165" s="107"/>
      <c r="E165" s="19" t="s">
        <v>186</v>
      </c>
      <c r="F165" s="15"/>
      <c r="G165" s="15"/>
      <c r="H165" s="108" t="s">
        <v>9</v>
      </c>
      <c r="I165" s="429">
        <f>L18</f>
        <v>5.83</v>
      </c>
      <c r="J165" s="430"/>
      <c r="K165" s="431"/>
      <c r="L165" s="106"/>
    </row>
    <row r="166" spans="3:12" s="104" customFormat="1" ht="14.25" customHeight="1" thickBot="1">
      <c r="C166" s="107"/>
      <c r="E166" s="20" t="s">
        <v>187</v>
      </c>
      <c r="F166" s="18"/>
      <c r="G166" s="18"/>
      <c r="H166" s="131" t="s">
        <v>10</v>
      </c>
      <c r="I166" s="19" t="s">
        <v>30</v>
      </c>
      <c r="J166" s="130"/>
      <c r="K166" s="141">
        <f>L38</f>
        <v>7.5</v>
      </c>
      <c r="L166" s="106"/>
    </row>
    <row r="167" spans="3:12" s="104" customFormat="1" ht="14.25" customHeight="1" thickBot="1">
      <c r="C167" s="107"/>
      <c r="E167" s="387" t="s">
        <v>107</v>
      </c>
      <c r="F167" s="388"/>
      <c r="G167" s="388"/>
      <c r="H167" s="389"/>
      <c r="I167" s="426">
        <f>I165/K166</f>
        <v>0.7773333333333333</v>
      </c>
      <c r="J167" s="435"/>
      <c r="K167" s="428"/>
      <c r="L167" s="106"/>
    </row>
    <row r="168" spans="3:12" ht="14.25" customHeight="1" thickBot="1">
      <c r="C168" s="127"/>
      <c r="D168" s="128"/>
      <c r="E168" s="21"/>
      <c r="F168" s="21"/>
      <c r="G168" s="21"/>
      <c r="H168" s="21"/>
      <c r="I168" s="21"/>
      <c r="J168" s="129"/>
      <c r="K168" s="21"/>
      <c r="L168" s="120"/>
    </row>
    <row r="169" spans="3:12" s="100" customFormat="1" ht="14.25" customHeight="1" thickBot="1">
      <c r="C169" s="371" t="s">
        <v>106</v>
      </c>
      <c r="D169" s="372"/>
      <c r="E169" s="372"/>
      <c r="F169" s="372"/>
      <c r="G169" s="372"/>
      <c r="H169" s="372"/>
      <c r="I169" s="372"/>
      <c r="J169" s="372"/>
      <c r="K169" s="372"/>
      <c r="L169" s="373"/>
    </row>
    <row r="170" spans="3:12" s="104" customFormat="1" ht="14.25" customHeight="1">
      <c r="C170" s="105" t="s">
        <v>151</v>
      </c>
      <c r="D170" s="17"/>
      <c r="E170" s="24"/>
      <c r="F170" s="24"/>
      <c r="G170" s="24"/>
      <c r="H170" s="24"/>
      <c r="I170" s="24"/>
      <c r="J170" s="17"/>
      <c r="K170" s="17"/>
      <c r="L170" s="106"/>
    </row>
    <row r="171" spans="3:12" s="104" customFormat="1" ht="14.25" customHeight="1" thickBot="1">
      <c r="C171" s="107"/>
      <c r="D171" s="17"/>
      <c r="E171" s="24"/>
      <c r="F171" s="24"/>
      <c r="G171" s="24"/>
      <c r="H171" s="24"/>
      <c r="I171" s="24"/>
      <c r="J171" s="17"/>
      <c r="K171" s="17"/>
      <c r="L171" s="106"/>
    </row>
    <row r="172" spans="3:12" s="104" customFormat="1" ht="14.25" customHeight="1" thickBot="1">
      <c r="C172" s="107"/>
      <c r="E172" s="19" t="s">
        <v>188</v>
      </c>
      <c r="F172" s="15"/>
      <c r="G172" s="15"/>
      <c r="H172" s="108" t="s">
        <v>11</v>
      </c>
      <c r="I172" s="393">
        <f>L20</f>
        <v>26.08</v>
      </c>
      <c r="J172" s="411"/>
      <c r="K172" s="470"/>
      <c r="L172" s="137"/>
    </row>
    <row r="173" spans="3:12" s="104" customFormat="1" ht="14.25" customHeight="1" thickBot="1">
      <c r="C173" s="107"/>
      <c r="E173" s="20" t="s">
        <v>189</v>
      </c>
      <c r="F173" s="18"/>
      <c r="G173" s="18"/>
      <c r="H173" s="131" t="s">
        <v>12</v>
      </c>
      <c r="I173" s="418">
        <f>L21</f>
        <v>35.12</v>
      </c>
      <c r="J173" s="419"/>
      <c r="K173" s="420"/>
      <c r="L173" s="137"/>
    </row>
    <row r="174" spans="3:12" s="104" customFormat="1" ht="14.25" customHeight="1" thickBot="1">
      <c r="C174" s="107"/>
      <c r="E174" s="20" t="s">
        <v>190</v>
      </c>
      <c r="F174" s="18"/>
      <c r="G174" s="18"/>
      <c r="H174" s="131" t="s">
        <v>13</v>
      </c>
      <c r="I174" s="19" t="s">
        <v>14</v>
      </c>
      <c r="J174" s="130"/>
      <c r="K174" s="141">
        <f>L40</f>
        <v>3</v>
      </c>
      <c r="L174" s="137"/>
    </row>
    <row r="175" spans="3:12" s="104" customFormat="1" ht="14.25" customHeight="1" thickBot="1">
      <c r="C175" s="107"/>
      <c r="E175" s="20" t="s">
        <v>191</v>
      </c>
      <c r="F175" s="18"/>
      <c r="G175" s="18"/>
      <c r="H175" s="131" t="s">
        <v>15</v>
      </c>
      <c r="I175" s="19" t="s">
        <v>14</v>
      </c>
      <c r="J175" s="130"/>
      <c r="K175" s="141">
        <f>L41</f>
        <v>0</v>
      </c>
      <c r="L175" s="137"/>
    </row>
    <row r="176" spans="3:12" s="104" customFormat="1" ht="14.25" customHeight="1" thickBot="1">
      <c r="C176" s="107"/>
      <c r="E176" s="20" t="s">
        <v>192</v>
      </c>
      <c r="F176" s="18"/>
      <c r="G176" s="18"/>
      <c r="H176" s="131" t="s">
        <v>16</v>
      </c>
      <c r="I176" s="152" t="s">
        <v>17</v>
      </c>
      <c r="J176" s="121"/>
      <c r="K176" s="153">
        <f>L42</f>
        <v>30000</v>
      </c>
      <c r="L176" s="137"/>
    </row>
    <row r="177" spans="3:12" s="104" customFormat="1" ht="14.25" customHeight="1" thickBot="1">
      <c r="C177" s="107"/>
      <c r="E177" s="20" t="s">
        <v>193</v>
      </c>
      <c r="F177" s="18"/>
      <c r="G177" s="18"/>
      <c r="H177" s="154" t="s">
        <v>18</v>
      </c>
      <c r="I177" s="140" t="s">
        <v>17</v>
      </c>
      <c r="J177" s="130"/>
      <c r="K177" s="155">
        <f>L43</f>
        <v>120000</v>
      </c>
      <c r="L177" s="137"/>
    </row>
    <row r="178" spans="3:12" s="104" customFormat="1" ht="14.25" customHeight="1" thickBot="1">
      <c r="C178" s="107"/>
      <c r="E178" s="20" t="s">
        <v>194</v>
      </c>
      <c r="F178" s="18"/>
      <c r="G178" s="18"/>
      <c r="H178" s="131" t="s">
        <v>19</v>
      </c>
      <c r="I178" s="20" t="s">
        <v>14</v>
      </c>
      <c r="J178" s="156"/>
      <c r="K178" s="157">
        <f>L44</f>
        <v>2</v>
      </c>
      <c r="L178" s="137"/>
    </row>
    <row r="179" spans="3:12" s="104" customFormat="1" ht="14.25" customHeight="1" thickBot="1">
      <c r="C179" s="107"/>
      <c r="E179" s="387" t="s">
        <v>107</v>
      </c>
      <c r="F179" s="388"/>
      <c r="G179" s="388"/>
      <c r="H179" s="389"/>
      <c r="I179" s="426">
        <f>((I172*(K174+K178))/K176)+((I173*K175)/K177)</f>
        <v>0.004346666666666666</v>
      </c>
      <c r="J179" s="435"/>
      <c r="K179" s="428"/>
      <c r="L179" s="158"/>
    </row>
    <row r="180" spans="3:12" ht="14.25" customHeight="1" thickBot="1">
      <c r="C180" s="117"/>
      <c r="D180" s="26"/>
      <c r="E180" s="26"/>
      <c r="F180" s="26"/>
      <c r="G180" s="26"/>
      <c r="H180" s="26"/>
      <c r="I180" s="26"/>
      <c r="J180" s="26"/>
      <c r="K180" s="145"/>
      <c r="L180" s="166"/>
    </row>
    <row r="181" spans="3:13" ht="14.25" customHeight="1" hidden="1" thickBot="1">
      <c r="C181" s="371" t="s">
        <v>517</v>
      </c>
      <c r="D181" s="372"/>
      <c r="E181" s="372"/>
      <c r="F181" s="372"/>
      <c r="G181" s="372"/>
      <c r="H181" s="372"/>
      <c r="I181" s="372"/>
      <c r="J181" s="372"/>
      <c r="K181" s="372"/>
      <c r="L181" s="373"/>
      <c r="M181" s="285"/>
    </row>
    <row r="182" spans="3:12" ht="14.25" customHeight="1" hidden="1">
      <c r="C182" s="105" t="s">
        <v>518</v>
      </c>
      <c r="D182" s="286"/>
      <c r="E182" s="286"/>
      <c r="F182" s="286"/>
      <c r="G182" s="286"/>
      <c r="H182" s="286"/>
      <c r="I182" s="286"/>
      <c r="J182" s="286"/>
      <c r="K182" s="287"/>
      <c r="L182" s="288"/>
    </row>
    <row r="183" spans="3:12" ht="14.25" customHeight="1" hidden="1" thickBot="1">
      <c r="C183" s="109"/>
      <c r="D183" s="21"/>
      <c r="E183" s="21"/>
      <c r="F183" s="21"/>
      <c r="G183" s="21"/>
      <c r="H183" s="21"/>
      <c r="I183" s="21"/>
      <c r="J183" s="21"/>
      <c r="K183" s="128"/>
      <c r="L183" s="142"/>
    </row>
    <row r="184" spans="3:12" ht="14.25" customHeight="1" hidden="1" thickBot="1">
      <c r="C184" s="109"/>
      <c r="D184" s="21"/>
      <c r="E184" s="19" t="s">
        <v>188</v>
      </c>
      <c r="F184" s="15"/>
      <c r="G184" s="15"/>
      <c r="H184" s="108"/>
      <c r="I184" s="393"/>
      <c r="J184" s="411"/>
      <c r="K184" s="470"/>
      <c r="L184" s="142"/>
    </row>
    <row r="185" spans="3:12" ht="14.25" customHeight="1" hidden="1" thickBot="1">
      <c r="C185" s="109"/>
      <c r="D185" s="21"/>
      <c r="E185" s="20" t="s">
        <v>189</v>
      </c>
      <c r="F185" s="18"/>
      <c r="G185" s="18"/>
      <c r="H185" s="131"/>
      <c r="I185" s="418"/>
      <c r="J185" s="419"/>
      <c r="K185" s="420"/>
      <c r="L185" s="142"/>
    </row>
    <row r="186" spans="3:12" ht="14.25" customHeight="1" hidden="1" thickBot="1">
      <c r="C186" s="109"/>
      <c r="D186" s="21"/>
      <c r="E186" s="20" t="s">
        <v>190</v>
      </c>
      <c r="F186" s="18"/>
      <c r="G186" s="18"/>
      <c r="H186" s="131"/>
      <c r="I186" s="19"/>
      <c r="J186" s="130"/>
      <c r="K186" s="141"/>
      <c r="L186" s="142"/>
    </row>
    <row r="187" spans="3:12" ht="14.25" customHeight="1" hidden="1" thickBot="1">
      <c r="C187" s="109"/>
      <c r="D187" s="21"/>
      <c r="E187" s="20" t="s">
        <v>191</v>
      </c>
      <c r="F187" s="18"/>
      <c r="G187" s="18"/>
      <c r="H187" s="131"/>
      <c r="I187" s="19"/>
      <c r="J187" s="130"/>
      <c r="K187" s="141"/>
      <c r="L187" s="142"/>
    </row>
    <row r="188" spans="3:12" ht="14.25" customHeight="1" hidden="1" thickBot="1">
      <c r="C188" s="109"/>
      <c r="D188" s="21"/>
      <c r="E188" s="20" t="s">
        <v>192</v>
      </c>
      <c r="F188" s="18"/>
      <c r="G188" s="18"/>
      <c r="H188" s="131"/>
      <c r="I188" s="152"/>
      <c r="J188" s="121"/>
      <c r="K188" s="153"/>
      <c r="L188" s="142"/>
    </row>
    <row r="189" spans="3:12" ht="14.25" customHeight="1" hidden="1" thickBot="1">
      <c r="C189" s="109"/>
      <c r="D189" s="21"/>
      <c r="E189" s="387" t="s">
        <v>107</v>
      </c>
      <c r="F189" s="388"/>
      <c r="G189" s="388"/>
      <c r="H189" s="389"/>
      <c r="I189" s="426"/>
      <c r="J189" s="435"/>
      <c r="K189" s="428"/>
      <c r="L189" s="142"/>
    </row>
    <row r="190" spans="3:12" ht="14.25" customHeight="1" hidden="1" thickBot="1">
      <c r="C190" s="117"/>
      <c r="D190" s="26"/>
      <c r="E190" s="26"/>
      <c r="F190" s="26"/>
      <c r="G190" s="26"/>
      <c r="H190" s="26"/>
      <c r="I190" s="26"/>
      <c r="J190" s="26"/>
      <c r="K190" s="145"/>
      <c r="L190" s="166"/>
    </row>
    <row r="191" spans="3:12" s="100" customFormat="1" ht="14.25" customHeight="1" thickBot="1">
      <c r="C191" s="371" t="s">
        <v>354</v>
      </c>
      <c r="D191" s="372"/>
      <c r="E191" s="372"/>
      <c r="F191" s="372"/>
      <c r="G191" s="372"/>
      <c r="H191" s="372"/>
      <c r="I191" s="372"/>
      <c r="J191" s="372"/>
      <c r="K191" s="372"/>
      <c r="L191" s="373"/>
    </row>
    <row r="192" spans="3:12" s="104" customFormat="1" ht="14.25" customHeight="1">
      <c r="C192" s="105" t="s">
        <v>21</v>
      </c>
      <c r="D192" s="17"/>
      <c r="E192" s="24"/>
      <c r="F192" s="24"/>
      <c r="G192" s="24"/>
      <c r="H192" s="24"/>
      <c r="I192" s="24"/>
      <c r="J192" s="17"/>
      <c r="K192" s="17"/>
      <c r="L192" s="106"/>
    </row>
    <row r="193" spans="3:12" s="104" customFormat="1" ht="14.25" customHeight="1" thickBot="1">
      <c r="C193" s="105"/>
      <c r="D193" s="17"/>
      <c r="E193" s="24"/>
      <c r="F193" s="24"/>
      <c r="G193" s="24"/>
      <c r="H193" s="17"/>
      <c r="I193" s="24"/>
      <c r="J193" s="17"/>
      <c r="K193" s="17"/>
      <c r="L193" s="106"/>
    </row>
    <row r="194" spans="3:12" s="104" customFormat="1" ht="14.25" customHeight="1" thickBot="1">
      <c r="C194" s="107"/>
      <c r="E194" s="19" t="s">
        <v>195</v>
      </c>
      <c r="F194" s="15"/>
      <c r="G194" s="15"/>
      <c r="H194" s="108" t="s">
        <v>22</v>
      </c>
      <c r="I194" s="393">
        <f>L22</f>
        <v>117</v>
      </c>
      <c r="J194" s="411"/>
      <c r="K194" s="470"/>
      <c r="L194" s="106"/>
    </row>
    <row r="195" spans="3:12" s="104" customFormat="1" ht="14.25" customHeight="1" thickBot="1">
      <c r="C195" s="107"/>
      <c r="E195" s="20" t="s">
        <v>196</v>
      </c>
      <c r="F195" s="18"/>
      <c r="G195" s="18"/>
      <c r="H195" s="131" t="s">
        <v>23</v>
      </c>
      <c r="I195" s="19" t="s">
        <v>161</v>
      </c>
      <c r="J195" s="130"/>
      <c r="K195" s="155">
        <f>L31</f>
        <v>1500</v>
      </c>
      <c r="L195" s="106"/>
    </row>
    <row r="196" spans="3:12" s="104" customFormat="1" ht="14.25" customHeight="1" thickBot="1">
      <c r="C196" s="107"/>
      <c r="E196" s="387" t="s">
        <v>107</v>
      </c>
      <c r="F196" s="388"/>
      <c r="G196" s="388"/>
      <c r="H196" s="389"/>
      <c r="I196" s="432">
        <f>I194/K195</f>
        <v>0.078</v>
      </c>
      <c r="J196" s="433"/>
      <c r="K196" s="434"/>
      <c r="L196" s="106"/>
    </row>
    <row r="197" spans="3:12" ht="14.25" customHeight="1" thickBot="1">
      <c r="C197" s="160"/>
      <c r="D197" s="161"/>
      <c r="E197" s="161"/>
      <c r="F197" s="161"/>
      <c r="G197" s="161"/>
      <c r="H197" s="161"/>
      <c r="I197" s="161"/>
      <c r="J197" s="161"/>
      <c r="K197" s="161"/>
      <c r="L197" s="162"/>
    </row>
    <row r="198" spans="3:12" s="100" customFormat="1" ht="14.25" customHeight="1" thickBot="1">
      <c r="C198" s="371" t="s">
        <v>356</v>
      </c>
      <c r="D198" s="372"/>
      <c r="E198" s="372"/>
      <c r="F198" s="372"/>
      <c r="G198" s="372"/>
      <c r="H198" s="372"/>
      <c r="I198" s="372"/>
      <c r="J198" s="372"/>
      <c r="K198" s="372"/>
      <c r="L198" s="373"/>
    </row>
    <row r="199" spans="3:12" s="104" customFormat="1" ht="14.25" customHeight="1">
      <c r="C199" s="105" t="s">
        <v>166</v>
      </c>
      <c r="D199" s="17"/>
      <c r="E199" s="24"/>
      <c r="F199" s="24"/>
      <c r="G199" s="24"/>
      <c r="H199" s="24"/>
      <c r="I199" s="24"/>
      <c r="J199" s="17"/>
      <c r="K199" s="17"/>
      <c r="L199" s="106"/>
    </row>
    <row r="200" spans="3:12" s="104" customFormat="1" ht="14.25" customHeight="1" thickBot="1">
      <c r="C200" s="107"/>
      <c r="D200" s="17"/>
      <c r="E200" s="24"/>
      <c r="F200" s="24"/>
      <c r="G200" s="24"/>
      <c r="H200" s="24"/>
      <c r="I200" s="24"/>
      <c r="J200" s="17"/>
      <c r="K200" s="17"/>
      <c r="L200" s="106"/>
    </row>
    <row r="201" spans="3:12" s="104" customFormat="1" ht="14.25" customHeight="1" thickBot="1">
      <c r="C201" s="107"/>
      <c r="E201" s="19" t="s">
        <v>124</v>
      </c>
      <c r="F201" s="15"/>
      <c r="G201" s="15"/>
      <c r="H201" s="108" t="s">
        <v>114</v>
      </c>
      <c r="I201" s="393">
        <f>L13</f>
        <v>820</v>
      </c>
      <c r="J201" s="411"/>
      <c r="K201" s="470"/>
      <c r="L201" s="106"/>
    </row>
    <row r="202" spans="3:12" s="104" customFormat="1" ht="14.25" customHeight="1" thickBot="1">
      <c r="C202" s="107"/>
      <c r="E202" s="20" t="s">
        <v>125</v>
      </c>
      <c r="F202" s="18"/>
      <c r="G202" s="18"/>
      <c r="H202" s="131" t="s">
        <v>115</v>
      </c>
      <c r="I202" s="418">
        <f>L14</f>
        <v>0</v>
      </c>
      <c r="J202" s="419"/>
      <c r="K202" s="420"/>
      <c r="L202" s="106"/>
    </row>
    <row r="203" spans="3:12" s="104" customFormat="1" ht="14.25" customHeight="1" thickBot="1">
      <c r="C203" s="107"/>
      <c r="E203" s="20" t="s">
        <v>143</v>
      </c>
      <c r="F203" s="18"/>
      <c r="G203" s="18"/>
      <c r="H203" s="131" t="s">
        <v>142</v>
      </c>
      <c r="I203" s="418">
        <f>L15</f>
        <v>0</v>
      </c>
      <c r="J203" s="419"/>
      <c r="K203" s="420"/>
      <c r="L203" s="106"/>
    </row>
    <row r="204" spans="3:12" s="104" customFormat="1" ht="14.25" customHeight="1" thickBot="1">
      <c r="C204" s="107"/>
      <c r="E204" s="20" t="s">
        <v>197</v>
      </c>
      <c r="F204" s="18"/>
      <c r="G204" s="18"/>
      <c r="H204" s="131" t="s">
        <v>25</v>
      </c>
      <c r="I204" s="418">
        <f>L17</f>
        <v>245</v>
      </c>
      <c r="J204" s="480"/>
      <c r="K204" s="481"/>
      <c r="L204" s="106"/>
    </row>
    <row r="205" spans="3:12" s="104" customFormat="1" ht="14.25" customHeight="1" thickBot="1">
      <c r="C205" s="107"/>
      <c r="E205" s="20" t="s">
        <v>184</v>
      </c>
      <c r="F205" s="18"/>
      <c r="G205" s="18"/>
      <c r="H205" s="131" t="s">
        <v>5</v>
      </c>
      <c r="I205" s="19" t="s">
        <v>420</v>
      </c>
      <c r="J205" s="130"/>
      <c r="K205" s="139" t="str">
        <f>L28</f>
        <v>5</v>
      </c>
      <c r="L205" s="106"/>
    </row>
    <row r="206" spans="3:12" s="104" customFormat="1" ht="14.25" customHeight="1" thickBot="1">
      <c r="C206" s="107"/>
      <c r="E206" s="20" t="s">
        <v>198</v>
      </c>
      <c r="F206" s="18"/>
      <c r="G206" s="18"/>
      <c r="H206" s="131" t="s">
        <v>26</v>
      </c>
      <c r="I206" s="152" t="s">
        <v>29</v>
      </c>
      <c r="J206" s="121"/>
      <c r="K206" s="197">
        <f>L34</f>
        <v>20</v>
      </c>
      <c r="L206" s="106"/>
    </row>
    <row r="207" spans="3:12" s="104" customFormat="1" ht="14.25" customHeight="1" thickBot="1">
      <c r="C207" s="107"/>
      <c r="E207" s="20" t="s">
        <v>199</v>
      </c>
      <c r="F207" s="18"/>
      <c r="G207" s="18"/>
      <c r="H207" s="154" t="s">
        <v>27</v>
      </c>
      <c r="I207" s="140" t="s">
        <v>161</v>
      </c>
      <c r="J207" s="164"/>
      <c r="K207" s="155">
        <f>L35</f>
        <v>70000</v>
      </c>
      <c r="L207" s="106"/>
    </row>
    <row r="208" spans="3:12" s="104" customFormat="1" ht="14.25" customHeight="1" thickBot="1">
      <c r="C208" s="107"/>
      <c r="E208" s="387" t="s">
        <v>107</v>
      </c>
      <c r="F208" s="388"/>
      <c r="G208" s="388"/>
      <c r="H208" s="389"/>
      <c r="I208" s="494">
        <f>(((((I201+I202+I203)*K205)*((K206/100)+1)))+(I204*K205))/K207</f>
        <v>0.08778571428571429</v>
      </c>
      <c r="J208" s="495"/>
      <c r="K208" s="496"/>
      <c r="L208" s="203"/>
    </row>
    <row r="209" spans="3:12" ht="14.25" customHeight="1" thickBot="1">
      <c r="C209" s="117"/>
      <c r="D209" s="67"/>
      <c r="E209" s="67"/>
      <c r="F209" s="67"/>
      <c r="G209" s="67"/>
      <c r="H209" s="67"/>
      <c r="I209" s="209"/>
      <c r="J209" s="67"/>
      <c r="K209" s="67"/>
      <c r="L209" s="166"/>
    </row>
    <row r="210" spans="3:12" ht="14.25" customHeight="1" thickBot="1">
      <c r="C210" s="371" t="s">
        <v>531</v>
      </c>
      <c r="D210" s="372"/>
      <c r="E210" s="372"/>
      <c r="F210" s="372"/>
      <c r="G210" s="372"/>
      <c r="H210" s="372"/>
      <c r="I210" s="372"/>
      <c r="J210" s="372"/>
      <c r="K210" s="372"/>
      <c r="L210" s="373"/>
    </row>
    <row r="211" spans="3:12" ht="14.25" customHeight="1">
      <c r="C211" s="315" t="s">
        <v>532</v>
      </c>
      <c r="D211" s="307"/>
      <c r="E211" s="24"/>
      <c r="F211" s="24"/>
      <c r="G211" s="24"/>
      <c r="H211" s="24"/>
      <c r="I211" s="24"/>
      <c r="J211" s="17"/>
      <c r="K211" s="17"/>
      <c r="L211" s="308"/>
    </row>
    <row r="212" spans="3:12" ht="14.25" customHeight="1" thickBot="1">
      <c r="C212" s="105"/>
      <c r="D212" s="17"/>
      <c r="E212" s="24"/>
      <c r="F212" s="24"/>
      <c r="G212" s="24"/>
      <c r="H212" s="17"/>
      <c r="I212" s="24"/>
      <c r="J212" s="17"/>
      <c r="K212" s="17"/>
      <c r="L212" s="106"/>
    </row>
    <row r="213" spans="3:12" ht="14.25" customHeight="1" thickBot="1">
      <c r="C213" s="107"/>
      <c r="D213" s="104"/>
      <c r="E213" s="19" t="s">
        <v>533</v>
      </c>
      <c r="F213" s="15"/>
      <c r="G213" s="15"/>
      <c r="H213" s="108" t="s">
        <v>536</v>
      </c>
      <c r="I213" s="429">
        <f>L19</f>
        <v>3.093</v>
      </c>
      <c r="J213" s="430"/>
      <c r="K213" s="431"/>
      <c r="L213" s="106"/>
    </row>
    <row r="214" spans="3:12" ht="14.25" customHeight="1" thickBot="1">
      <c r="C214" s="107"/>
      <c r="D214" s="104"/>
      <c r="E214" s="20" t="s">
        <v>187</v>
      </c>
      <c r="F214" s="18"/>
      <c r="G214" s="18"/>
      <c r="H214" s="131" t="s">
        <v>10</v>
      </c>
      <c r="I214" s="19" t="s">
        <v>30</v>
      </c>
      <c r="J214" s="130"/>
      <c r="K214" s="141">
        <f>L38</f>
        <v>7.5</v>
      </c>
      <c r="L214" s="106"/>
    </row>
    <row r="215" spans="3:12" ht="14.25" customHeight="1" thickBot="1">
      <c r="C215" s="107"/>
      <c r="D215" s="104"/>
      <c r="E215" s="20" t="s">
        <v>534</v>
      </c>
      <c r="F215" s="18"/>
      <c r="G215" s="18"/>
      <c r="H215" s="131" t="s">
        <v>535</v>
      </c>
      <c r="I215" s="19" t="s">
        <v>30</v>
      </c>
      <c r="J215" s="130"/>
      <c r="K215" s="313">
        <f>L39</f>
        <v>0.0417</v>
      </c>
      <c r="L215" s="106"/>
    </row>
    <row r="216" spans="3:12" ht="14.25" customHeight="1" thickBot="1">
      <c r="C216" s="107"/>
      <c r="D216" s="104"/>
      <c r="E216" s="387" t="s">
        <v>107</v>
      </c>
      <c r="F216" s="388"/>
      <c r="G216" s="388"/>
      <c r="H216" s="389"/>
      <c r="I216" s="426">
        <f>(I213/K214)*K215</f>
        <v>0.01719708</v>
      </c>
      <c r="J216" s="435"/>
      <c r="K216" s="428"/>
      <c r="L216" s="106"/>
    </row>
    <row r="217" spans="3:12" s="100" customFormat="1" ht="14.25" customHeight="1" thickBot="1">
      <c r="C217" s="250"/>
      <c r="D217" s="314"/>
      <c r="E217" s="25"/>
      <c r="F217" s="25"/>
      <c r="G217" s="25"/>
      <c r="H217" s="25"/>
      <c r="I217" s="306"/>
      <c r="J217" s="306"/>
      <c r="K217" s="306"/>
      <c r="L217" s="119"/>
    </row>
    <row r="218" spans="3:12" ht="14.25" customHeight="1">
      <c r="C218" s="21"/>
      <c r="D218" s="11"/>
      <c r="E218" s="11"/>
      <c r="F218" s="62"/>
      <c r="G218" s="62"/>
      <c r="H218" s="59"/>
      <c r="I218" s="59"/>
      <c r="J218" s="59"/>
      <c r="K218" s="11"/>
      <c r="L218" s="11"/>
    </row>
    <row r="219" spans="1:12" ht="14.25" customHeight="1">
      <c r="A219" s="438" t="s">
        <v>370</v>
      </c>
      <c r="B219" s="438"/>
      <c r="C219" s="438"/>
      <c r="D219" s="438"/>
      <c r="E219" s="438"/>
      <c r="F219" s="438"/>
      <c r="G219" s="438"/>
      <c r="H219" s="438"/>
      <c r="I219" s="438"/>
      <c r="J219" s="438"/>
      <c r="K219" s="438"/>
      <c r="L219" s="438"/>
    </row>
    <row r="220" spans="3:12" ht="14.25" customHeight="1">
      <c r="C220" s="100"/>
      <c r="D220" s="168"/>
      <c r="L220" s="168"/>
    </row>
    <row r="221" spans="1:12" ht="14.25" customHeight="1">
      <c r="A221" s="439" t="s">
        <v>371</v>
      </c>
      <c r="B221" s="440"/>
      <c r="C221" s="440"/>
      <c r="D221" s="440"/>
      <c r="E221" s="440"/>
      <c r="F221" s="440"/>
      <c r="G221" s="440"/>
      <c r="H221" s="440"/>
      <c r="I221" s="440"/>
      <c r="J221" s="440"/>
      <c r="K221" s="440"/>
      <c r="L221" s="440"/>
    </row>
    <row r="222" spans="1:12" ht="14.25" customHeight="1">
      <c r="A222" s="440"/>
      <c r="B222" s="440"/>
      <c r="C222" s="440"/>
      <c r="D222" s="440"/>
      <c r="E222" s="440"/>
      <c r="F222" s="440"/>
      <c r="G222" s="440"/>
      <c r="H222" s="440"/>
      <c r="I222" s="440"/>
      <c r="J222" s="440"/>
      <c r="K222" s="440"/>
      <c r="L222" s="440"/>
    </row>
    <row r="223" spans="1:12" ht="14.25" customHeight="1">
      <c r="A223" s="440"/>
      <c r="B223" s="440"/>
      <c r="C223" s="440"/>
      <c r="D223" s="440"/>
      <c r="E223" s="440"/>
      <c r="F223" s="440"/>
      <c r="G223" s="440"/>
      <c r="H223" s="440"/>
      <c r="I223" s="440"/>
      <c r="J223" s="440"/>
      <c r="K223" s="440"/>
      <c r="L223" s="440"/>
    </row>
    <row r="224" spans="1:12" ht="14.25" customHeight="1">
      <c r="A224" s="169"/>
      <c r="B224" s="169"/>
      <c r="C224" s="169"/>
      <c r="D224" s="169"/>
      <c r="E224" s="169"/>
      <c r="F224" s="169"/>
      <c r="G224" s="169"/>
      <c r="H224" s="169"/>
      <c r="I224" s="169"/>
      <c r="J224" s="169"/>
      <c r="K224" s="169"/>
      <c r="L224" s="169"/>
    </row>
    <row r="225" spans="1:12" s="104" customFormat="1" ht="14.25" customHeight="1">
      <c r="A225" s="436" t="s">
        <v>372</v>
      </c>
      <c r="B225" s="437"/>
      <c r="C225" s="437"/>
      <c r="D225" s="437"/>
      <c r="E225" s="437"/>
      <c r="F225" s="437"/>
      <c r="G225" s="437"/>
      <c r="H225" s="437"/>
      <c r="I225" s="437"/>
      <c r="J225" s="437"/>
      <c r="K225" s="437"/>
      <c r="L225" s="437"/>
    </row>
    <row r="226" spans="1:12" s="104" customFormat="1" ht="14.25" customHeight="1">
      <c r="A226" s="437"/>
      <c r="B226" s="437"/>
      <c r="C226" s="437"/>
      <c r="D226" s="437"/>
      <c r="E226" s="437"/>
      <c r="F226" s="437"/>
      <c r="G226" s="437"/>
      <c r="H226" s="437"/>
      <c r="I226" s="437"/>
      <c r="J226" s="437"/>
      <c r="K226" s="437"/>
      <c r="L226" s="437"/>
    </row>
    <row r="227" spans="1:12" s="104" customFormat="1" ht="14.25" customHeight="1">
      <c r="A227" s="170"/>
      <c r="B227" s="170"/>
      <c r="C227" s="171"/>
      <c r="D227" s="170"/>
      <c r="E227" s="170"/>
      <c r="F227" s="170"/>
      <c r="G227" s="170"/>
      <c r="H227" s="170"/>
      <c r="I227" s="170"/>
      <c r="J227" s="170"/>
      <c r="K227" s="170"/>
      <c r="L227" s="172"/>
    </row>
    <row r="228" spans="1:12" s="104" customFormat="1" ht="14.25" customHeight="1">
      <c r="A228" s="436" t="s">
        <v>373</v>
      </c>
      <c r="B228" s="437"/>
      <c r="C228" s="437"/>
      <c r="D228" s="437"/>
      <c r="E228" s="437"/>
      <c r="F228" s="437"/>
      <c r="G228" s="437"/>
      <c r="H228" s="437"/>
      <c r="I228" s="437"/>
      <c r="J228" s="437"/>
      <c r="K228" s="437"/>
      <c r="L228" s="437"/>
    </row>
    <row r="229" spans="1:12" s="104" customFormat="1" ht="14.25" customHeight="1">
      <c r="A229" s="437"/>
      <c r="B229" s="437"/>
      <c r="C229" s="437"/>
      <c r="D229" s="437"/>
      <c r="E229" s="437"/>
      <c r="F229" s="437"/>
      <c r="G229" s="437"/>
      <c r="H229" s="437"/>
      <c r="I229" s="437"/>
      <c r="J229" s="437"/>
      <c r="K229" s="437"/>
      <c r="L229" s="437"/>
    </row>
    <row r="230" spans="1:12" s="104" customFormat="1" ht="14.25" customHeight="1">
      <c r="A230" s="437"/>
      <c r="B230" s="437"/>
      <c r="C230" s="437"/>
      <c r="D230" s="437"/>
      <c r="E230" s="437"/>
      <c r="F230" s="437"/>
      <c r="G230" s="437"/>
      <c r="H230" s="437"/>
      <c r="I230" s="437"/>
      <c r="J230" s="437"/>
      <c r="K230" s="437"/>
      <c r="L230" s="437"/>
    </row>
    <row r="231" spans="1:12" s="104" customFormat="1" ht="14.25" customHeight="1">
      <c r="A231" s="170"/>
      <c r="B231" s="170"/>
      <c r="C231" s="171"/>
      <c r="D231" s="170"/>
      <c r="E231" s="170"/>
      <c r="F231" s="170"/>
      <c r="G231" s="170"/>
      <c r="H231" s="170"/>
      <c r="I231" s="170"/>
      <c r="J231" s="170"/>
      <c r="K231" s="170"/>
      <c r="L231" s="173"/>
    </row>
    <row r="232" spans="1:12" s="104" customFormat="1" ht="14.25" customHeight="1">
      <c r="A232" s="436" t="s">
        <v>374</v>
      </c>
      <c r="B232" s="437"/>
      <c r="C232" s="437"/>
      <c r="D232" s="437"/>
      <c r="E232" s="437"/>
      <c r="F232" s="437"/>
      <c r="G232" s="437"/>
      <c r="H232" s="437"/>
      <c r="I232" s="437"/>
      <c r="J232" s="437"/>
      <c r="K232" s="437"/>
      <c r="L232" s="437"/>
    </row>
    <row r="233" spans="1:12" s="104" customFormat="1" ht="14.25" customHeight="1">
      <c r="A233" s="437"/>
      <c r="B233" s="437"/>
      <c r="C233" s="437"/>
      <c r="D233" s="437"/>
      <c r="E233" s="437"/>
      <c r="F233" s="437"/>
      <c r="G233" s="437"/>
      <c r="H233" s="437"/>
      <c r="I233" s="437"/>
      <c r="J233" s="437"/>
      <c r="K233" s="437"/>
      <c r="L233" s="437"/>
    </row>
    <row r="234" spans="1:12" ht="14.25" customHeight="1">
      <c r="A234" s="437"/>
      <c r="B234" s="437"/>
      <c r="C234" s="437"/>
      <c r="D234" s="437"/>
      <c r="E234" s="437"/>
      <c r="F234" s="437"/>
      <c r="G234" s="437"/>
      <c r="H234" s="437"/>
      <c r="I234" s="437"/>
      <c r="J234" s="437"/>
      <c r="K234" s="437"/>
      <c r="L234" s="437"/>
    </row>
    <row r="235" spans="3:12" ht="14.25" customHeight="1">
      <c r="C235" s="100"/>
      <c r="D235" s="168"/>
      <c r="L235" s="168"/>
    </row>
    <row r="236" spans="3:12" ht="14.25" customHeight="1">
      <c r="C236" s="100"/>
      <c r="D236" s="168"/>
      <c r="L236" s="168"/>
    </row>
    <row r="237" spans="3:12" ht="14.25" customHeight="1">
      <c r="C237" s="174"/>
      <c r="D237" s="175"/>
      <c r="L237" s="175"/>
    </row>
    <row r="238" spans="3:12" ht="14.25" customHeight="1">
      <c r="C238" s="174"/>
      <c r="D238" s="175"/>
      <c r="L238" s="175"/>
    </row>
    <row r="239" spans="3:12" s="104" customFormat="1" ht="14.25" customHeight="1">
      <c r="C239" s="176"/>
      <c r="L239" s="17"/>
    </row>
    <row r="240" spans="3:12" s="104" customFormat="1" ht="14.25" customHeight="1">
      <c r="C240" s="176"/>
      <c r="L240" s="17"/>
    </row>
    <row r="241" spans="3:12" s="104" customFormat="1" ht="14.25" customHeight="1">
      <c r="C241" s="176"/>
      <c r="L241" s="17"/>
    </row>
    <row r="242" spans="3:12" s="104" customFormat="1" ht="14.25" customHeight="1">
      <c r="C242" s="176"/>
      <c r="L242" s="17"/>
    </row>
    <row r="243" spans="3:12" s="104" customFormat="1" ht="14.25" customHeight="1">
      <c r="C243" s="176"/>
      <c r="L243" s="17"/>
    </row>
    <row r="244" spans="3:12" s="104" customFormat="1" ht="14.25" customHeight="1">
      <c r="C244" s="176"/>
      <c r="L244" s="165"/>
    </row>
    <row r="245" spans="3:12" s="104" customFormat="1" ht="14.25" customHeight="1">
      <c r="C245" s="176"/>
      <c r="L245" s="165"/>
    </row>
    <row r="246" spans="3:12" s="104" customFormat="1" ht="14.25" customHeight="1">
      <c r="C246" s="176"/>
      <c r="L246" s="165"/>
    </row>
    <row r="247" spans="3:12" s="104" customFormat="1" ht="14.25" customHeight="1">
      <c r="C247" s="176"/>
      <c r="L247" s="165"/>
    </row>
    <row r="248" spans="3:12" ht="14.25" customHeight="1">
      <c r="C248" s="21"/>
      <c r="D248" s="11"/>
      <c r="L248" s="11"/>
    </row>
    <row r="249" spans="3:12" ht="14.25" customHeight="1">
      <c r="C249" s="21"/>
      <c r="D249" s="11"/>
      <c r="L249" s="11"/>
    </row>
    <row r="250" spans="3:12" ht="14.25" customHeight="1">
      <c r="C250" s="100"/>
      <c r="D250" s="168"/>
      <c r="L250" s="168"/>
    </row>
    <row r="251" spans="3:12" ht="14.25" customHeight="1">
      <c r="C251" s="100"/>
      <c r="D251" s="168"/>
      <c r="L251" s="168"/>
    </row>
    <row r="252" spans="3:12" ht="14.25" customHeight="1">
      <c r="C252" s="174"/>
      <c r="D252" s="175"/>
      <c r="L252" s="175"/>
    </row>
    <row r="253" spans="3:12" ht="14.25" customHeight="1">
      <c r="C253" s="174"/>
      <c r="D253" s="175"/>
      <c r="L253" s="175"/>
    </row>
    <row r="254" spans="3:12" s="104" customFormat="1" ht="14.25" customHeight="1">
      <c r="C254" s="176"/>
      <c r="L254" s="17"/>
    </row>
    <row r="255" spans="3:12" s="104" customFormat="1" ht="14.25" customHeight="1">
      <c r="C255" s="176"/>
      <c r="L255" s="17"/>
    </row>
    <row r="256" spans="3:12" s="104" customFormat="1" ht="14.25" customHeight="1">
      <c r="C256" s="176"/>
      <c r="L256" s="17"/>
    </row>
    <row r="257" spans="3:12" s="104" customFormat="1" ht="14.25" customHeight="1">
      <c r="C257" s="176"/>
      <c r="L257" s="17"/>
    </row>
    <row r="258" spans="3:12" s="104" customFormat="1" ht="14.25" customHeight="1">
      <c r="C258" s="176"/>
      <c r="L258" s="165"/>
    </row>
    <row r="259" spans="3:12" s="104" customFormat="1" ht="14.25" customHeight="1">
      <c r="C259" s="176"/>
      <c r="L259" s="165"/>
    </row>
    <row r="260" spans="3:12" s="104" customFormat="1" ht="14.25" customHeight="1">
      <c r="C260" s="176"/>
      <c r="L260" s="165"/>
    </row>
    <row r="261" spans="3:12" ht="14.25" customHeight="1">
      <c r="C261" s="21"/>
      <c r="D261" s="11"/>
      <c r="L261" s="11"/>
    </row>
    <row r="262" spans="3:12" ht="14.25" customHeight="1">
      <c r="C262" s="100"/>
      <c r="D262" s="168"/>
      <c r="L262" s="168"/>
    </row>
    <row r="263" spans="3:12" ht="14.25" customHeight="1">
      <c r="C263" s="100"/>
      <c r="D263" s="168"/>
      <c r="L263" s="168"/>
    </row>
    <row r="264" spans="3:12" ht="14.25" customHeight="1">
      <c r="C264" s="174"/>
      <c r="D264" s="175"/>
      <c r="L264" s="175"/>
    </row>
    <row r="265" spans="3:12" ht="14.25" customHeight="1">
      <c r="C265" s="174"/>
      <c r="D265" s="175"/>
      <c r="L265" s="175"/>
    </row>
    <row r="266" spans="3:12" s="104" customFormat="1" ht="14.25" customHeight="1">
      <c r="C266" s="176"/>
      <c r="L266" s="17"/>
    </row>
    <row r="267" spans="3:12" s="104" customFormat="1" ht="14.25" customHeight="1">
      <c r="C267" s="176"/>
      <c r="L267" s="165"/>
    </row>
    <row r="268" spans="3:12" ht="14.25" customHeight="1">
      <c r="C268" s="21"/>
      <c r="D268" s="11"/>
      <c r="E268" s="11"/>
      <c r="F268" s="11"/>
      <c r="G268" s="11"/>
      <c r="H268" s="11"/>
      <c r="I268" s="11" t="s">
        <v>162</v>
      </c>
      <c r="J268" s="167"/>
      <c r="K268" s="11"/>
      <c r="L268" s="11"/>
    </row>
    <row r="269" spans="3:12" ht="14.25" customHeight="1">
      <c r="C269" s="21"/>
      <c r="D269" s="11"/>
      <c r="E269" s="11"/>
      <c r="F269" s="11"/>
      <c r="G269" s="11"/>
      <c r="H269" s="11"/>
      <c r="I269" s="11"/>
      <c r="J269" s="167"/>
      <c r="K269" s="177"/>
      <c r="L269" s="11"/>
    </row>
    <row r="270" ht="14.25" customHeight="1">
      <c r="C270" s="100"/>
    </row>
    <row r="271" spans="3:11" ht="14.25" customHeight="1">
      <c r="C271" s="21"/>
      <c r="D271" s="11"/>
      <c r="E271" s="11"/>
      <c r="F271" s="11"/>
      <c r="G271" s="11"/>
      <c r="H271" s="11"/>
      <c r="I271" s="11"/>
      <c r="J271" s="167"/>
      <c r="K271" s="177"/>
    </row>
    <row r="272" spans="3:12" ht="14.25" customHeight="1">
      <c r="C272" s="21"/>
      <c r="D272" s="11"/>
      <c r="E272" s="11"/>
      <c r="F272" s="11"/>
      <c r="G272" s="11"/>
      <c r="H272" s="11"/>
      <c r="I272" s="11"/>
      <c r="J272" s="167"/>
      <c r="K272" s="177"/>
      <c r="L272" s="11"/>
    </row>
    <row r="273" spans="3:12" ht="14.25" customHeight="1">
      <c r="C273" s="21"/>
      <c r="D273" s="11"/>
      <c r="E273" s="11"/>
      <c r="F273" s="11"/>
      <c r="G273" s="11"/>
      <c r="H273" s="11"/>
      <c r="I273" s="11"/>
      <c r="J273" s="167"/>
      <c r="K273" s="11"/>
      <c r="L273" s="11"/>
    </row>
    <row r="274" spans="3:12" ht="14.25" customHeight="1">
      <c r="C274" s="21"/>
      <c r="D274" s="11"/>
      <c r="E274" s="11"/>
      <c r="F274" s="11"/>
      <c r="G274" s="11"/>
      <c r="H274" s="11"/>
      <c r="I274" s="11"/>
      <c r="J274" s="167"/>
      <c r="K274" s="11"/>
      <c r="L274" s="11"/>
    </row>
    <row r="275" spans="3:12" ht="14.25" customHeight="1">
      <c r="C275" s="21"/>
      <c r="D275" s="11"/>
      <c r="E275" s="11"/>
      <c r="F275" s="11"/>
      <c r="G275" s="11"/>
      <c r="H275" s="11"/>
      <c r="I275" s="11"/>
      <c r="J275" s="167"/>
      <c r="K275" s="11"/>
      <c r="L275" s="11"/>
    </row>
    <row r="276" spans="3:12" ht="14.25" customHeight="1">
      <c r="C276" s="21"/>
      <c r="D276" s="11"/>
      <c r="E276" s="11"/>
      <c r="F276" s="11"/>
      <c r="G276" s="11"/>
      <c r="H276" s="11"/>
      <c r="I276" s="11"/>
      <c r="J276" s="167"/>
      <c r="K276" s="11"/>
      <c r="L276" s="11"/>
    </row>
    <row r="277" spans="3:12" ht="14.25" customHeight="1">
      <c r="C277" s="21"/>
      <c r="D277" s="11"/>
      <c r="E277" s="11"/>
      <c r="F277" s="11"/>
      <c r="G277" s="11"/>
      <c r="H277" s="11"/>
      <c r="I277" s="11"/>
      <c r="J277" s="167"/>
      <c r="K277" s="11"/>
      <c r="L277" s="11"/>
    </row>
    <row r="278" spans="3:12" ht="14.25" customHeight="1">
      <c r="C278" s="21"/>
      <c r="D278" s="11"/>
      <c r="E278" s="11"/>
      <c r="F278" s="11"/>
      <c r="G278" s="11"/>
      <c r="H278" s="11"/>
      <c r="I278" s="11"/>
      <c r="J278" s="167"/>
      <c r="K278" s="11"/>
      <c r="L278" s="11"/>
    </row>
    <row r="279" spans="3:12" ht="14.25" customHeight="1">
      <c r="C279" s="21"/>
      <c r="D279" s="11"/>
      <c r="E279" s="11"/>
      <c r="F279" s="11"/>
      <c r="G279" s="11"/>
      <c r="H279" s="11"/>
      <c r="I279" s="11"/>
      <c r="J279" s="167"/>
      <c r="K279" s="11"/>
      <c r="L279" s="11"/>
    </row>
    <row r="280" spans="3:12" ht="14.25" customHeight="1">
      <c r="C280" s="21"/>
      <c r="D280" s="11"/>
      <c r="E280" s="11"/>
      <c r="F280" s="11"/>
      <c r="G280" s="11"/>
      <c r="H280" s="11"/>
      <c r="I280" s="11"/>
      <c r="J280" s="167"/>
      <c r="K280" s="11"/>
      <c r="L280" s="11"/>
    </row>
    <row r="281" spans="3:11" ht="14.25" customHeight="1">
      <c r="C281" s="100"/>
      <c r="D281" s="11"/>
      <c r="E281" s="11"/>
      <c r="F281" s="11"/>
      <c r="G281" s="11"/>
      <c r="H281" s="11"/>
      <c r="I281" s="11"/>
      <c r="J281" s="11"/>
      <c r="K281" s="179"/>
    </row>
    <row r="282" spans="3:11" ht="14.25" customHeight="1">
      <c r="C282" s="21"/>
      <c r="D282" s="11"/>
      <c r="E282" s="11"/>
      <c r="F282" s="27"/>
      <c r="G282" s="16"/>
      <c r="H282" s="11"/>
      <c r="I282" s="11"/>
      <c r="J282" s="11"/>
      <c r="K282" s="11"/>
    </row>
    <row r="283" spans="3:11" ht="14.25" customHeight="1">
      <c r="C283" s="21"/>
      <c r="D283" s="11"/>
      <c r="E283" s="11"/>
      <c r="F283" s="27"/>
      <c r="G283" s="16"/>
      <c r="H283" s="11"/>
      <c r="I283" s="11"/>
      <c r="J283" s="11"/>
      <c r="K283" s="11"/>
    </row>
    <row r="284" spans="3:10" ht="14.25" customHeight="1">
      <c r="C284" s="100"/>
      <c r="D284" s="11"/>
      <c r="E284" s="11"/>
      <c r="F284" s="22"/>
      <c r="G284" s="16"/>
      <c r="H284" s="11"/>
      <c r="I284" s="11"/>
      <c r="J284" s="11"/>
    </row>
    <row r="285" spans="3:12" ht="14.25" customHeight="1">
      <c r="C285" s="21"/>
      <c r="D285" s="11"/>
      <c r="E285" s="11"/>
      <c r="F285" s="11"/>
      <c r="G285" s="11"/>
      <c r="H285" s="11"/>
      <c r="I285" s="11"/>
      <c r="J285" s="167"/>
      <c r="K285" s="11"/>
      <c r="L285" s="11"/>
    </row>
    <row r="286" spans="3:12" ht="14.25" customHeight="1">
      <c r="C286" s="21"/>
      <c r="D286" s="11"/>
      <c r="E286" s="11"/>
      <c r="F286" s="11"/>
      <c r="G286" s="11"/>
      <c r="H286" s="11"/>
      <c r="I286" s="11"/>
      <c r="J286" s="167"/>
      <c r="K286" s="11"/>
      <c r="L286" s="11"/>
    </row>
    <row r="287" spans="3:12" ht="14.25" customHeight="1">
      <c r="C287" s="128"/>
      <c r="D287" s="11"/>
      <c r="E287" s="11"/>
      <c r="F287" s="11"/>
      <c r="G287" s="11"/>
      <c r="H287" s="11"/>
      <c r="I287" s="11"/>
      <c r="J287" s="11"/>
      <c r="K287" s="11"/>
      <c r="L287" s="178"/>
    </row>
    <row r="288" spans="3:12" ht="14.25" customHeight="1">
      <c r="C288" s="21"/>
      <c r="D288" s="11"/>
      <c r="E288" s="11"/>
      <c r="F288" s="11"/>
      <c r="G288" s="11"/>
      <c r="H288" s="11"/>
      <c r="I288" s="11"/>
      <c r="J288" s="167"/>
      <c r="K288" s="11"/>
      <c r="L288" s="11"/>
    </row>
    <row r="289" spans="3:12" ht="14.25" customHeight="1">
      <c r="C289" s="21"/>
      <c r="D289" s="179"/>
      <c r="E289" s="11"/>
      <c r="F289" s="11"/>
      <c r="G289" s="11"/>
      <c r="H289" s="11"/>
      <c r="I289" s="11"/>
      <c r="J289" s="167"/>
      <c r="K289" s="11"/>
      <c r="L289" s="11"/>
    </row>
    <row r="290" spans="3:12" ht="14.25" customHeight="1">
      <c r="C290" s="21"/>
      <c r="D290" s="179"/>
      <c r="E290" s="11"/>
      <c r="F290" s="11"/>
      <c r="G290" s="11"/>
      <c r="H290" s="11"/>
      <c r="I290" s="11"/>
      <c r="J290" s="167"/>
      <c r="K290" s="11"/>
      <c r="L290" s="11"/>
    </row>
    <row r="291" spans="3:12" ht="14.25" customHeight="1">
      <c r="C291" s="11"/>
      <c r="D291" s="179"/>
      <c r="E291" s="11"/>
      <c r="F291" s="11"/>
      <c r="G291" s="11"/>
      <c r="H291" s="11"/>
      <c r="I291" s="11"/>
      <c r="J291" s="167"/>
      <c r="K291" s="11"/>
      <c r="L291" s="11"/>
    </row>
    <row r="292" spans="3:12" ht="14.25" customHeight="1">
      <c r="C292" s="11"/>
      <c r="D292" s="179"/>
      <c r="E292" s="11"/>
      <c r="F292" s="11"/>
      <c r="G292" s="11"/>
      <c r="H292" s="11"/>
      <c r="I292" s="11"/>
      <c r="J292" s="167"/>
      <c r="K292" s="11"/>
      <c r="L292" s="11"/>
    </row>
    <row r="293" spans="3:12" ht="14.25" customHeight="1">
      <c r="C293" s="11"/>
      <c r="D293" s="179"/>
      <c r="E293" s="11"/>
      <c r="F293" s="11"/>
      <c r="G293" s="11"/>
      <c r="H293" s="11"/>
      <c r="I293" s="11"/>
      <c r="J293" s="167"/>
      <c r="K293" s="11"/>
      <c r="L293" s="11"/>
    </row>
    <row r="294" spans="3:12" ht="14.25" customHeight="1">
      <c r="C294" s="11"/>
      <c r="D294" s="179"/>
      <c r="E294" s="11"/>
      <c r="F294" s="11"/>
      <c r="G294" s="11"/>
      <c r="H294" s="11"/>
      <c r="I294" s="11"/>
      <c r="J294" s="167"/>
      <c r="K294" s="11"/>
      <c r="L294" s="11"/>
    </row>
    <row r="295" spans="3:12" ht="14.25" customHeight="1">
      <c r="C295" s="11"/>
      <c r="D295" s="179"/>
      <c r="E295" s="11"/>
      <c r="F295" s="11"/>
      <c r="G295" s="11"/>
      <c r="H295" s="11"/>
      <c r="I295" s="11"/>
      <c r="J295" s="167"/>
      <c r="K295" s="11"/>
      <c r="L295" s="11"/>
    </row>
    <row r="296" spans="3:12" ht="14.25" customHeight="1">
      <c r="C296" s="11"/>
      <c r="D296" s="11"/>
      <c r="E296" s="11"/>
      <c r="F296" s="11"/>
      <c r="G296" s="11"/>
      <c r="H296" s="11"/>
      <c r="I296" s="11"/>
      <c r="J296" s="11"/>
      <c r="K296" s="11"/>
      <c r="L296" s="11"/>
    </row>
    <row r="297" spans="3:12" ht="14.25" customHeight="1">
      <c r="C297" s="11"/>
      <c r="D297" s="11"/>
      <c r="E297" s="11"/>
      <c r="F297" s="11"/>
      <c r="G297" s="11"/>
      <c r="H297" s="11"/>
      <c r="I297" s="11"/>
      <c r="J297" s="11"/>
      <c r="K297" s="11"/>
      <c r="L297" s="11"/>
    </row>
    <row r="298" spans="3:12" ht="14.25" customHeight="1">
      <c r="C298" s="11"/>
      <c r="D298" s="11"/>
      <c r="E298" s="11"/>
      <c r="F298" s="11"/>
      <c r="G298" s="11"/>
      <c r="H298" s="11"/>
      <c r="I298" s="11"/>
      <c r="J298" s="11"/>
      <c r="K298" s="11"/>
      <c r="L298" s="11"/>
    </row>
    <row r="299" spans="3:12" ht="14.25" customHeight="1">
      <c r="C299" s="11"/>
      <c r="D299" s="11"/>
      <c r="E299" s="11"/>
      <c r="F299" s="11"/>
      <c r="G299" s="11"/>
      <c r="H299" s="11"/>
      <c r="I299" s="11"/>
      <c r="J299" s="11"/>
      <c r="K299" s="11"/>
      <c r="L299" s="11"/>
    </row>
    <row r="300" spans="3:12" ht="14.25" customHeight="1">
      <c r="C300" s="11"/>
      <c r="D300" s="11"/>
      <c r="E300" s="11"/>
      <c r="F300" s="11"/>
      <c r="G300" s="11"/>
      <c r="H300" s="11"/>
      <c r="I300" s="11"/>
      <c r="J300" s="11"/>
      <c r="K300" s="11"/>
      <c r="L300" s="11"/>
    </row>
    <row r="301" spans="3:12" ht="14.25" customHeight="1">
      <c r="C301" s="21"/>
      <c r="D301" s="11"/>
      <c r="E301" s="11"/>
      <c r="F301" s="11"/>
      <c r="G301" s="11"/>
      <c r="H301" s="11"/>
      <c r="I301" s="11"/>
      <c r="J301" s="11"/>
      <c r="K301" s="11"/>
      <c r="L301" s="11"/>
    </row>
    <row r="302" spans="3:12" ht="14.25" customHeight="1">
      <c r="C302" s="11"/>
      <c r="D302" s="11"/>
      <c r="E302" s="11"/>
      <c r="F302" s="11"/>
      <c r="G302" s="11"/>
      <c r="H302" s="11"/>
      <c r="I302" s="11"/>
      <c r="J302" s="11"/>
      <c r="K302" s="11"/>
      <c r="L302" s="11"/>
    </row>
    <row r="303" spans="3:12" ht="14.25" customHeight="1">
      <c r="C303" s="11"/>
      <c r="D303" s="11"/>
      <c r="E303" s="11"/>
      <c r="F303" s="11"/>
      <c r="G303" s="11"/>
      <c r="H303" s="11"/>
      <c r="I303" s="11"/>
      <c r="J303" s="11"/>
      <c r="K303" s="11"/>
      <c r="L303" s="11"/>
    </row>
    <row r="304" spans="3:12" ht="14.25" customHeight="1">
      <c r="C304" s="11"/>
      <c r="D304" s="11"/>
      <c r="E304" s="11"/>
      <c r="F304" s="11"/>
      <c r="G304" s="11"/>
      <c r="H304" s="11"/>
      <c r="I304" s="11"/>
      <c r="J304" s="11"/>
      <c r="K304" s="11"/>
      <c r="L304" s="11"/>
    </row>
    <row r="305" spans="3:12" ht="14.25" customHeight="1">
      <c r="C305" s="11"/>
      <c r="D305" s="11"/>
      <c r="E305" s="11"/>
      <c r="F305" s="11"/>
      <c r="G305" s="11"/>
      <c r="H305" s="11"/>
      <c r="I305" s="11"/>
      <c r="J305" s="11"/>
      <c r="K305" s="11"/>
      <c r="L305" s="11"/>
    </row>
    <row r="306" spans="3:12" ht="14.25" customHeight="1">
      <c r="C306" s="11"/>
      <c r="D306" s="11"/>
      <c r="E306" s="11"/>
      <c r="F306" s="11"/>
      <c r="G306" s="11"/>
      <c r="H306" s="11"/>
      <c r="I306" s="11"/>
      <c r="J306" s="11"/>
      <c r="K306" s="11"/>
      <c r="L306" s="11"/>
    </row>
    <row r="307" spans="3:12" ht="14.25" customHeight="1">
      <c r="C307" s="11"/>
      <c r="D307" s="11"/>
      <c r="E307" s="11"/>
      <c r="F307" s="11"/>
      <c r="G307" s="11"/>
      <c r="H307" s="11"/>
      <c r="I307" s="11"/>
      <c r="J307" s="11"/>
      <c r="K307" s="11"/>
      <c r="L307" s="11"/>
    </row>
    <row r="308" spans="3:12" ht="14.25" customHeight="1">
      <c r="C308" s="11"/>
      <c r="D308" s="11"/>
      <c r="E308" s="11"/>
      <c r="F308" s="11"/>
      <c r="G308" s="11"/>
      <c r="H308" s="11"/>
      <c r="I308" s="11"/>
      <c r="J308" s="11"/>
      <c r="K308" s="11"/>
      <c r="L308" s="11"/>
    </row>
    <row r="309" spans="3:12" ht="14.25" customHeight="1">
      <c r="C309" s="11"/>
      <c r="D309" s="11"/>
      <c r="E309" s="11"/>
      <c r="F309" s="11"/>
      <c r="G309" s="11"/>
      <c r="H309" s="11"/>
      <c r="I309" s="11"/>
      <c r="J309" s="11"/>
      <c r="K309" s="11"/>
      <c r="L309" s="11"/>
    </row>
    <row r="310" spans="3:12" ht="14.25" customHeight="1">
      <c r="C310" s="11"/>
      <c r="D310" s="11"/>
      <c r="E310" s="11"/>
      <c r="F310" s="11"/>
      <c r="G310" s="11"/>
      <c r="H310" s="11"/>
      <c r="I310" s="11"/>
      <c r="J310" s="11"/>
      <c r="K310" s="11"/>
      <c r="L310" s="11"/>
    </row>
    <row r="311" spans="3:12" ht="14.25" customHeight="1">
      <c r="C311" s="11"/>
      <c r="D311" s="11"/>
      <c r="E311" s="11"/>
      <c r="F311" s="11"/>
      <c r="G311" s="11"/>
      <c r="H311" s="11"/>
      <c r="I311" s="11"/>
      <c r="J311" s="11"/>
      <c r="K311" s="11"/>
      <c r="L311" s="11"/>
    </row>
    <row r="312" spans="3:12" ht="14.25" customHeight="1">
      <c r="C312" s="11"/>
      <c r="D312" s="11"/>
      <c r="E312" s="11"/>
      <c r="F312" s="11"/>
      <c r="G312" s="11"/>
      <c r="H312" s="11"/>
      <c r="I312" s="11"/>
      <c r="J312" s="11"/>
      <c r="K312" s="11"/>
      <c r="L312" s="11"/>
    </row>
    <row r="313" spans="3:12" ht="14.25" customHeight="1">
      <c r="C313" s="11"/>
      <c r="D313" s="11"/>
      <c r="E313" s="11"/>
      <c r="F313" s="11"/>
      <c r="G313" s="11"/>
      <c r="H313" s="11"/>
      <c r="I313" s="11"/>
      <c r="J313" s="11"/>
      <c r="K313" s="11"/>
      <c r="L313" s="11"/>
    </row>
    <row r="314" spans="3:12" ht="14.25" customHeight="1">
      <c r="C314" s="11"/>
      <c r="D314" s="11"/>
      <c r="E314" s="11"/>
      <c r="F314" s="11"/>
      <c r="G314" s="11"/>
      <c r="H314" s="11"/>
      <c r="I314" s="11"/>
      <c r="J314" s="11"/>
      <c r="K314" s="11"/>
      <c r="L314" s="11"/>
    </row>
    <row r="315" spans="3:12" ht="14.25" customHeight="1">
      <c r="C315" s="11"/>
      <c r="D315" s="11"/>
      <c r="E315" s="11"/>
      <c r="F315" s="11"/>
      <c r="G315" s="11"/>
      <c r="H315" s="11"/>
      <c r="I315" s="11"/>
      <c r="J315" s="11"/>
      <c r="K315" s="11"/>
      <c r="L315" s="11"/>
    </row>
    <row r="316" spans="3:12" ht="14.25" customHeight="1">
      <c r="C316" s="11"/>
      <c r="D316" s="11"/>
      <c r="E316" s="11"/>
      <c r="F316" s="11"/>
      <c r="G316" s="11"/>
      <c r="H316" s="11"/>
      <c r="I316" s="11"/>
      <c r="J316" s="11"/>
      <c r="K316" s="11"/>
      <c r="L316" s="11"/>
    </row>
    <row r="317" spans="3:12" ht="14.25" customHeight="1">
      <c r="C317" s="11"/>
      <c r="D317" s="11"/>
      <c r="E317" s="11"/>
      <c r="F317" s="11"/>
      <c r="G317" s="11"/>
      <c r="H317" s="11"/>
      <c r="I317" s="11"/>
      <c r="J317" s="11"/>
      <c r="K317" s="11"/>
      <c r="L317" s="11"/>
    </row>
    <row r="318" spans="3:12" ht="14.25" customHeight="1">
      <c r="C318" s="11"/>
      <c r="D318" s="11"/>
      <c r="E318" s="11"/>
      <c r="F318" s="11"/>
      <c r="G318" s="11"/>
      <c r="H318" s="11"/>
      <c r="I318" s="11"/>
      <c r="J318" s="11"/>
      <c r="K318" s="11"/>
      <c r="L318" s="11"/>
    </row>
    <row r="319" spans="3:12" ht="14.25" customHeight="1">
      <c r="C319" s="11"/>
      <c r="D319" s="11"/>
      <c r="E319" s="11"/>
      <c r="F319" s="11"/>
      <c r="G319" s="11"/>
      <c r="H319" s="11"/>
      <c r="I319" s="11"/>
      <c r="J319" s="11"/>
      <c r="K319" s="11"/>
      <c r="L319" s="11"/>
    </row>
    <row r="320" spans="3:12" ht="14.25" customHeight="1">
      <c r="C320" s="11"/>
      <c r="D320" s="11"/>
      <c r="E320" s="11"/>
      <c r="F320" s="11"/>
      <c r="G320" s="11"/>
      <c r="H320" s="11"/>
      <c r="I320" s="11"/>
      <c r="J320" s="11"/>
      <c r="K320" s="11"/>
      <c r="L320" s="11"/>
    </row>
    <row r="321" spans="3:12" ht="14.25" customHeight="1">
      <c r="C321" s="11"/>
      <c r="D321" s="11"/>
      <c r="E321" s="11"/>
      <c r="F321" s="11"/>
      <c r="G321" s="11"/>
      <c r="H321" s="11"/>
      <c r="I321" s="11"/>
      <c r="J321" s="11"/>
      <c r="K321" s="11"/>
      <c r="L321" s="11"/>
    </row>
    <row r="322" spans="3:12" ht="14.25" customHeight="1">
      <c r="C322" s="11"/>
      <c r="D322" s="11"/>
      <c r="E322" s="11"/>
      <c r="F322" s="11"/>
      <c r="G322" s="11"/>
      <c r="H322" s="11"/>
      <c r="I322" s="11"/>
      <c r="J322" s="11"/>
      <c r="K322" s="11"/>
      <c r="L322" s="11"/>
    </row>
    <row r="323" spans="3:12" ht="14.25" customHeight="1">
      <c r="C323" s="11"/>
      <c r="D323" s="11"/>
      <c r="E323" s="11"/>
      <c r="F323" s="11"/>
      <c r="G323" s="11"/>
      <c r="H323" s="11"/>
      <c r="I323" s="11"/>
      <c r="J323" s="11"/>
      <c r="K323" s="11"/>
      <c r="L323" s="11"/>
    </row>
    <row r="324" spans="3:12" ht="14.25" customHeight="1">
      <c r="C324" s="11"/>
      <c r="D324" s="11"/>
      <c r="E324" s="11"/>
      <c r="F324" s="11"/>
      <c r="G324" s="11"/>
      <c r="H324" s="11"/>
      <c r="I324" s="11"/>
      <c r="J324" s="11"/>
      <c r="K324" s="11"/>
      <c r="L324" s="11"/>
    </row>
    <row r="325" spans="3:12" ht="14.25" customHeight="1">
      <c r="C325" s="11"/>
      <c r="D325" s="11"/>
      <c r="E325" s="11"/>
      <c r="F325" s="11"/>
      <c r="G325" s="11"/>
      <c r="H325" s="11"/>
      <c r="I325" s="11"/>
      <c r="J325" s="11"/>
      <c r="K325" s="11"/>
      <c r="L325" s="11"/>
    </row>
    <row r="326" spans="3:12" ht="14.25" customHeight="1">
      <c r="C326" s="11"/>
      <c r="D326" s="11"/>
      <c r="E326" s="11"/>
      <c r="F326" s="11"/>
      <c r="G326" s="11"/>
      <c r="H326" s="11"/>
      <c r="I326" s="11"/>
      <c r="J326" s="11"/>
      <c r="K326" s="11"/>
      <c r="L326" s="11"/>
    </row>
    <row r="327" spans="3:12" ht="14.25" customHeight="1">
      <c r="C327" s="11"/>
      <c r="D327" s="11"/>
      <c r="E327" s="11"/>
      <c r="F327" s="11"/>
      <c r="G327" s="11"/>
      <c r="H327" s="11"/>
      <c r="I327" s="11"/>
      <c r="J327" s="11"/>
      <c r="K327" s="11"/>
      <c r="L327" s="11"/>
    </row>
    <row r="328" spans="3:12" ht="14.25" customHeight="1">
      <c r="C328" s="11"/>
      <c r="D328" s="11"/>
      <c r="E328" s="11"/>
      <c r="F328" s="11"/>
      <c r="G328" s="11"/>
      <c r="H328" s="11"/>
      <c r="I328" s="11"/>
      <c r="J328" s="11"/>
      <c r="K328" s="11"/>
      <c r="L328" s="11"/>
    </row>
    <row r="329" spans="3:12" ht="14.25" customHeight="1">
      <c r="C329" s="11"/>
      <c r="D329" s="11"/>
      <c r="E329" s="11"/>
      <c r="F329" s="11"/>
      <c r="G329" s="11"/>
      <c r="H329" s="11"/>
      <c r="I329" s="11"/>
      <c r="J329" s="11"/>
      <c r="K329" s="11"/>
      <c r="L329" s="11"/>
    </row>
    <row r="330" spans="3:12" ht="14.25" customHeight="1">
      <c r="C330" s="11"/>
      <c r="D330" s="11"/>
      <c r="E330" s="11"/>
      <c r="F330" s="11"/>
      <c r="G330" s="11"/>
      <c r="H330" s="11"/>
      <c r="I330" s="11"/>
      <c r="J330" s="11"/>
      <c r="K330" s="11"/>
      <c r="L330" s="11"/>
    </row>
    <row r="331" spans="3:12" ht="14.25" customHeight="1">
      <c r="C331" s="11"/>
      <c r="D331" s="11"/>
      <c r="E331" s="11"/>
      <c r="F331" s="11"/>
      <c r="G331" s="11"/>
      <c r="H331" s="11"/>
      <c r="I331" s="11"/>
      <c r="J331" s="11"/>
      <c r="K331" s="11"/>
      <c r="L331" s="11"/>
    </row>
    <row r="332" spans="3:12" ht="14.25" customHeight="1">
      <c r="C332" s="11"/>
      <c r="D332" s="11"/>
      <c r="E332" s="11"/>
      <c r="F332" s="11"/>
      <c r="G332" s="11"/>
      <c r="H332" s="11"/>
      <c r="I332" s="11"/>
      <c r="J332" s="11"/>
      <c r="K332" s="11"/>
      <c r="L332" s="11"/>
    </row>
    <row r="333" spans="3:12" ht="14.25" customHeight="1">
      <c r="C333" s="11"/>
      <c r="D333" s="11"/>
      <c r="E333" s="11"/>
      <c r="F333" s="11"/>
      <c r="G333" s="11"/>
      <c r="H333" s="11"/>
      <c r="I333" s="11"/>
      <c r="J333" s="11"/>
      <c r="K333" s="11"/>
      <c r="L333" s="11"/>
    </row>
    <row r="334" spans="3:12" ht="14.25" customHeight="1">
      <c r="C334" s="11"/>
      <c r="D334" s="11"/>
      <c r="E334" s="11"/>
      <c r="F334" s="11"/>
      <c r="G334" s="11"/>
      <c r="H334" s="11"/>
      <c r="I334" s="11"/>
      <c r="J334" s="11"/>
      <c r="K334" s="11"/>
      <c r="L334" s="11"/>
    </row>
    <row r="335" spans="3:12" ht="14.25" customHeight="1">
      <c r="C335" s="11"/>
      <c r="D335" s="11"/>
      <c r="E335" s="11"/>
      <c r="F335" s="11"/>
      <c r="G335" s="11"/>
      <c r="H335" s="11"/>
      <c r="I335" s="11"/>
      <c r="J335" s="11"/>
      <c r="K335" s="11"/>
      <c r="L335" s="11"/>
    </row>
    <row r="336" spans="3:12" ht="14.25" customHeight="1">
      <c r="C336" s="11"/>
      <c r="D336" s="11"/>
      <c r="E336" s="11"/>
      <c r="F336" s="11"/>
      <c r="G336" s="11"/>
      <c r="H336" s="11"/>
      <c r="I336" s="11"/>
      <c r="J336" s="11"/>
      <c r="K336" s="11"/>
      <c r="L336" s="11"/>
    </row>
    <row r="337" spans="3:12" ht="14.25" customHeight="1">
      <c r="C337" s="11"/>
      <c r="D337" s="11"/>
      <c r="E337" s="11"/>
      <c r="F337" s="11"/>
      <c r="G337" s="11"/>
      <c r="H337" s="11"/>
      <c r="I337" s="11"/>
      <c r="J337" s="11"/>
      <c r="K337" s="11"/>
      <c r="L337" s="11"/>
    </row>
    <row r="338" spans="3:12" ht="14.25" customHeight="1">
      <c r="C338" s="11"/>
      <c r="D338" s="11"/>
      <c r="E338" s="11"/>
      <c r="F338" s="11"/>
      <c r="G338" s="11"/>
      <c r="H338" s="11"/>
      <c r="I338" s="11"/>
      <c r="J338" s="11"/>
      <c r="K338" s="11"/>
      <c r="L338" s="11"/>
    </row>
    <row r="339" spans="3:12" ht="14.25" customHeight="1">
      <c r="C339" s="11"/>
      <c r="D339" s="11"/>
      <c r="E339" s="11"/>
      <c r="F339" s="11"/>
      <c r="G339" s="11"/>
      <c r="H339" s="11"/>
      <c r="I339" s="11"/>
      <c r="J339" s="11"/>
      <c r="K339" s="11"/>
      <c r="L339" s="11"/>
    </row>
    <row r="340" spans="3:12" ht="14.25" customHeight="1">
      <c r="C340" s="11"/>
      <c r="D340" s="11"/>
      <c r="E340" s="11"/>
      <c r="F340" s="11"/>
      <c r="G340" s="11"/>
      <c r="H340" s="11"/>
      <c r="I340" s="11"/>
      <c r="J340" s="11"/>
      <c r="K340" s="11"/>
      <c r="L340" s="11"/>
    </row>
    <row r="341" ht="14.25" customHeight="1">
      <c r="J341" s="11"/>
    </row>
    <row r="342" ht="14.25" customHeight="1">
      <c r="J342" s="11"/>
    </row>
  </sheetData>
  <sheetProtection/>
  <mergeCells count="116">
    <mergeCell ref="A1:L2"/>
    <mergeCell ref="A9:L9"/>
    <mergeCell ref="A10:B10"/>
    <mergeCell ref="D10:J10"/>
    <mergeCell ref="K10:L10"/>
    <mergeCell ref="A11:B22"/>
    <mergeCell ref="A23:B27"/>
    <mergeCell ref="A28:B51"/>
    <mergeCell ref="C54:L54"/>
    <mergeCell ref="D55:H55"/>
    <mergeCell ref="I55:K55"/>
    <mergeCell ref="C63:H63"/>
    <mergeCell ref="I63:K64"/>
    <mergeCell ref="L63:L64"/>
    <mergeCell ref="C64:H64"/>
    <mergeCell ref="C66:L66"/>
    <mergeCell ref="D67:H67"/>
    <mergeCell ref="I67:K67"/>
    <mergeCell ref="D68:H68"/>
    <mergeCell ref="D69:H69"/>
    <mergeCell ref="D70:H70"/>
    <mergeCell ref="D71:H71"/>
    <mergeCell ref="D72:H72"/>
    <mergeCell ref="D73:H73"/>
    <mergeCell ref="C74:H74"/>
    <mergeCell ref="I74:K75"/>
    <mergeCell ref="L74:L75"/>
    <mergeCell ref="C75:H75"/>
    <mergeCell ref="C77:H77"/>
    <mergeCell ref="I77:K77"/>
    <mergeCell ref="C79:L79"/>
    <mergeCell ref="C81:L81"/>
    <mergeCell ref="E84:G84"/>
    <mergeCell ref="I84:K84"/>
    <mergeCell ref="E85:G85"/>
    <mergeCell ref="I85:K85"/>
    <mergeCell ref="E86:G86"/>
    <mergeCell ref="E87:G87"/>
    <mergeCell ref="E88:H88"/>
    <mergeCell ref="I88:K88"/>
    <mergeCell ref="C90:L90"/>
    <mergeCell ref="I93:K93"/>
    <mergeCell ref="E95:H95"/>
    <mergeCell ref="I95:K95"/>
    <mergeCell ref="C97:L97"/>
    <mergeCell ref="I100:K100"/>
    <mergeCell ref="E103:H103"/>
    <mergeCell ref="I103:K103"/>
    <mergeCell ref="C105:L105"/>
    <mergeCell ref="I108:K108"/>
    <mergeCell ref="I109:K109"/>
    <mergeCell ref="I110:K110"/>
    <mergeCell ref="I111:K111"/>
    <mergeCell ref="I112:K112"/>
    <mergeCell ref="E116:H116"/>
    <mergeCell ref="I116:K116"/>
    <mergeCell ref="C119:L119"/>
    <mergeCell ref="I122:K122"/>
    <mergeCell ref="E125:H125"/>
    <mergeCell ref="I125:K125"/>
    <mergeCell ref="C127:L127"/>
    <mergeCell ref="I130:K130"/>
    <mergeCell ref="I131:K131"/>
    <mergeCell ref="I132:K132"/>
    <mergeCell ref="E133:H133"/>
    <mergeCell ref="I133:K133"/>
    <mergeCell ref="C135:L135"/>
    <mergeCell ref="I138:K138"/>
    <mergeCell ref="I140:K140"/>
    <mergeCell ref="E142:H142"/>
    <mergeCell ref="I142:K142"/>
    <mergeCell ref="C145:L145"/>
    <mergeCell ref="C147:L147"/>
    <mergeCell ref="I150:K150"/>
    <mergeCell ref="I151:K151"/>
    <mergeCell ref="I152:K152"/>
    <mergeCell ref="I153:K153"/>
    <mergeCell ref="I154:K154"/>
    <mergeCell ref="I155:K155"/>
    <mergeCell ref="I157:K157"/>
    <mergeCell ref="E159:H159"/>
    <mergeCell ref="I159:K159"/>
    <mergeCell ref="C162:L162"/>
    <mergeCell ref="I165:K165"/>
    <mergeCell ref="E167:H167"/>
    <mergeCell ref="I167:K167"/>
    <mergeCell ref="C169:L169"/>
    <mergeCell ref="I172:K172"/>
    <mergeCell ref="I173:K173"/>
    <mergeCell ref="E179:H179"/>
    <mergeCell ref="I179:K179"/>
    <mergeCell ref="C181:L181"/>
    <mergeCell ref="I184:K184"/>
    <mergeCell ref="I185:K185"/>
    <mergeCell ref="E189:H189"/>
    <mergeCell ref="I189:K189"/>
    <mergeCell ref="C191:L191"/>
    <mergeCell ref="I194:K194"/>
    <mergeCell ref="E196:H196"/>
    <mergeCell ref="I196:K196"/>
    <mergeCell ref="C198:L198"/>
    <mergeCell ref="I201:K201"/>
    <mergeCell ref="I202:K202"/>
    <mergeCell ref="I203:K203"/>
    <mergeCell ref="I204:K204"/>
    <mergeCell ref="E208:H208"/>
    <mergeCell ref="I208:K208"/>
    <mergeCell ref="C210:L210"/>
    <mergeCell ref="A228:L230"/>
    <mergeCell ref="A232:L234"/>
    <mergeCell ref="I213:K213"/>
    <mergeCell ref="E216:H216"/>
    <mergeCell ref="I216:K216"/>
    <mergeCell ref="A219:L219"/>
    <mergeCell ref="A221:L223"/>
    <mergeCell ref="A225:L226"/>
  </mergeCells>
  <printOptions horizontalCentered="1"/>
  <pageMargins left="0.1968503937007874" right="0.1968503937007874" top="0.7874015748031497" bottom="0.7874015748031497" header="0.5118110236220472" footer="0.31496062992125984"/>
  <pageSetup horizontalDpi="600" verticalDpi="600" orientation="portrait" scale="75" r:id="rId1"/>
  <headerFooter alignWithMargins="0">
    <oddHeader>&amp;C&amp;"Arial,Negrito"&amp;11Setcesp - Sindicato das Empresas de Transportes de Carga de São Paulo e Região</oddHeader>
    <oddFooter>&amp;CDepartamento de Economia e Estatística</oddFooter>
  </headerFooter>
  <rowBreaks count="5" manualBreakCount="5">
    <brk id="51" max="11" man="1"/>
    <brk id="77" max="11" man="1"/>
    <brk id="117" max="11" man="1"/>
    <brk id="160" max="11" man="1"/>
    <brk id="216" max="11" man="1"/>
  </rowBreaks>
  <ignoredErrors>
    <ignoredError sqref="L28:L29" numberStoredAsText="1"/>
  </ignoredErrors>
</worksheet>
</file>

<file path=xl/worksheets/sheet7.xml><?xml version="1.0" encoding="utf-8"?>
<worksheet xmlns="http://schemas.openxmlformats.org/spreadsheetml/2006/main" xmlns:r="http://schemas.openxmlformats.org/officeDocument/2006/relationships">
  <dimension ref="A1:U332"/>
  <sheetViews>
    <sheetView zoomScalePageLayoutView="0" workbookViewId="0" topLeftCell="A1">
      <selection activeCell="L23" sqref="L23"/>
    </sheetView>
  </sheetViews>
  <sheetFormatPr defaultColWidth="8.57421875" defaultRowHeight="14.25" customHeight="1"/>
  <cols>
    <col min="1" max="2" width="3.140625" style="51" customWidth="1"/>
    <col min="3" max="4" width="8.7109375" style="51" customWidth="1"/>
    <col min="5" max="5" width="7.7109375" style="51" customWidth="1"/>
    <col min="6" max="6" width="10.57421875" style="51" customWidth="1"/>
    <col min="7" max="7" width="32.57421875" style="51" customWidth="1"/>
    <col min="8" max="8" width="8.7109375" style="51" bestFit="1" customWidth="1"/>
    <col min="9" max="9" width="13.8515625" style="51" bestFit="1" customWidth="1"/>
    <col min="10" max="10" width="8.140625" style="51" customWidth="1"/>
    <col min="11" max="11" width="18.28125" style="51" customWidth="1"/>
    <col min="12" max="12" width="25.00390625" style="51" customWidth="1"/>
    <col min="13" max="13" width="10.7109375" style="51" hidden="1" customWidth="1"/>
    <col min="14" max="14" width="8.57421875" style="51" hidden="1" customWidth="1"/>
    <col min="15" max="15" width="7.00390625" style="51" bestFit="1" customWidth="1"/>
    <col min="16" max="18" width="8.57421875" style="51" customWidth="1"/>
    <col min="19" max="20" width="12.28125" style="51" bestFit="1" customWidth="1"/>
    <col min="21" max="16384" width="8.57421875" style="51" customWidth="1"/>
  </cols>
  <sheetData>
    <row r="1" spans="1:12" ht="14.25" customHeight="1">
      <c r="A1" s="326" t="s">
        <v>368</v>
      </c>
      <c r="B1" s="326"/>
      <c r="C1" s="326"/>
      <c r="D1" s="326"/>
      <c r="E1" s="326"/>
      <c r="F1" s="326"/>
      <c r="G1" s="326"/>
      <c r="H1" s="326"/>
      <c r="I1" s="326"/>
      <c r="J1" s="326"/>
      <c r="K1" s="326"/>
      <c r="L1" s="326"/>
    </row>
    <row r="2" spans="1:12" ht="14.25" customHeight="1">
      <c r="A2" s="326"/>
      <c r="B2" s="326"/>
      <c r="C2" s="326"/>
      <c r="D2" s="326"/>
      <c r="E2" s="326"/>
      <c r="F2" s="326"/>
      <c r="G2" s="326"/>
      <c r="H2" s="326"/>
      <c r="I2" s="326"/>
      <c r="J2" s="326"/>
      <c r="K2" s="326"/>
      <c r="L2" s="326"/>
    </row>
    <row r="3" ht="14.25" customHeight="1" thickBot="1"/>
    <row r="4" spans="6:12" ht="14.25" customHeight="1" thickBot="1">
      <c r="F4" s="1" t="s">
        <v>33</v>
      </c>
      <c r="G4" s="2"/>
      <c r="H4" s="3"/>
      <c r="I4" s="53"/>
      <c r="J4" s="4"/>
      <c r="K4" s="5" t="s">
        <v>520</v>
      </c>
      <c r="L4" s="6"/>
    </row>
    <row r="5" spans="6:12" ht="14.25" customHeight="1" thickBot="1">
      <c r="F5" s="28" t="s">
        <v>131</v>
      </c>
      <c r="G5" s="4"/>
      <c r="H5" s="29"/>
      <c r="I5" s="53"/>
      <c r="J5" s="204"/>
      <c r="K5" s="5" t="s">
        <v>163</v>
      </c>
      <c r="L5" s="6"/>
    </row>
    <row r="6" spans="6:12" ht="14.25" customHeight="1" thickBot="1">
      <c r="F6" s="28" t="s">
        <v>34</v>
      </c>
      <c r="G6" s="4"/>
      <c r="H6" s="29"/>
      <c r="I6" s="53"/>
      <c r="J6" s="7"/>
      <c r="K6" s="8">
        <v>3000</v>
      </c>
      <c r="L6" s="6"/>
    </row>
    <row r="7" spans="6:12" ht="14.25" customHeight="1" thickBot="1">
      <c r="F7" s="54" t="s">
        <v>35</v>
      </c>
      <c r="G7" s="55"/>
      <c r="H7" s="56"/>
      <c r="I7" s="53"/>
      <c r="J7" s="57"/>
      <c r="K7" s="58" t="s">
        <v>553</v>
      </c>
      <c r="L7" s="59"/>
    </row>
    <row r="8" spans="6:12" ht="12.75" customHeight="1">
      <c r="F8" s="62"/>
      <c r="G8" s="62"/>
      <c r="H8" s="62"/>
      <c r="I8" s="59"/>
      <c r="J8" s="59"/>
      <c r="K8" s="59"/>
      <c r="L8" s="59"/>
    </row>
    <row r="9" spans="1:12" s="64" customFormat="1" ht="13.5" customHeight="1" thickBot="1">
      <c r="A9" s="327" t="s">
        <v>36</v>
      </c>
      <c r="B9" s="327"/>
      <c r="C9" s="327"/>
      <c r="D9" s="327"/>
      <c r="E9" s="327"/>
      <c r="F9" s="327"/>
      <c r="G9" s="327"/>
      <c r="H9" s="327"/>
      <c r="I9" s="327"/>
      <c r="J9" s="327"/>
      <c r="K9" s="327"/>
      <c r="L9" s="327"/>
    </row>
    <row r="10" spans="1:12" s="66" customFormat="1" ht="20.25" customHeight="1" thickBot="1">
      <c r="A10" s="328"/>
      <c r="B10" s="329"/>
      <c r="C10" s="65" t="s">
        <v>37</v>
      </c>
      <c r="D10" s="330" t="s">
        <v>38</v>
      </c>
      <c r="E10" s="331"/>
      <c r="F10" s="331"/>
      <c r="G10" s="331"/>
      <c r="H10" s="331"/>
      <c r="I10" s="331"/>
      <c r="J10" s="332"/>
      <c r="K10" s="331" t="s">
        <v>39</v>
      </c>
      <c r="L10" s="332"/>
    </row>
    <row r="11" spans="1:14" ht="18" customHeight="1" thickBot="1">
      <c r="A11" s="442" t="s">
        <v>132</v>
      </c>
      <c r="B11" s="454"/>
      <c r="C11" s="9">
        <v>1</v>
      </c>
      <c r="D11" s="45" t="s">
        <v>40</v>
      </c>
      <c r="E11" s="46"/>
      <c r="F11" s="46"/>
      <c r="G11" s="46"/>
      <c r="H11" s="46"/>
      <c r="I11" s="67"/>
      <c r="J11" s="67"/>
      <c r="K11" s="68" t="s">
        <v>160</v>
      </c>
      <c r="L11" s="256">
        <v>359624</v>
      </c>
      <c r="M11" s="44">
        <v>98000</v>
      </c>
      <c r="N11" s="257">
        <f aca="true" t="shared" si="0" ref="N11:N21">L11/M11-1</f>
        <v>2.6696326530612247</v>
      </c>
    </row>
    <row r="12" spans="1:14" ht="18" customHeight="1" thickBot="1">
      <c r="A12" s="444"/>
      <c r="B12" s="455"/>
      <c r="C12" s="9">
        <v>2</v>
      </c>
      <c r="D12" s="47" t="s">
        <v>41</v>
      </c>
      <c r="E12" s="48"/>
      <c r="F12" s="48"/>
      <c r="G12" s="48"/>
      <c r="H12" s="48"/>
      <c r="I12" s="67"/>
      <c r="J12" s="67"/>
      <c r="K12" s="70" t="s">
        <v>160</v>
      </c>
      <c r="L12" s="71">
        <f>SUM(L13:L15)</f>
        <v>1341.63</v>
      </c>
      <c r="N12" s="257" t="e">
        <f t="shared" si="0"/>
        <v>#DIV/0!</v>
      </c>
    </row>
    <row r="13" spans="1:14" ht="18" customHeight="1" thickBot="1">
      <c r="A13" s="444"/>
      <c r="B13" s="455"/>
      <c r="C13" s="9">
        <v>3</v>
      </c>
      <c r="D13" s="47" t="s">
        <v>42</v>
      </c>
      <c r="E13" s="48"/>
      <c r="F13" s="48"/>
      <c r="G13" s="48"/>
      <c r="H13" s="48"/>
      <c r="I13" s="67"/>
      <c r="J13" s="67"/>
      <c r="K13" s="70" t="s">
        <v>160</v>
      </c>
      <c r="L13" s="44">
        <v>1341.63</v>
      </c>
      <c r="M13" s="44">
        <v>504</v>
      </c>
      <c r="N13" s="257">
        <f t="shared" si="0"/>
        <v>1.6619642857142858</v>
      </c>
    </row>
    <row r="14" spans="1:20" ht="18" customHeight="1" thickBot="1">
      <c r="A14" s="444"/>
      <c r="B14" s="455"/>
      <c r="C14" s="9">
        <v>4</v>
      </c>
      <c r="D14" s="47" t="s">
        <v>43</v>
      </c>
      <c r="E14" s="48"/>
      <c r="F14" s="48"/>
      <c r="G14" s="48"/>
      <c r="H14" s="48"/>
      <c r="I14" s="67"/>
      <c r="J14" s="67"/>
      <c r="K14" s="70" t="s">
        <v>160</v>
      </c>
      <c r="L14" s="44">
        <v>0</v>
      </c>
      <c r="M14" s="44">
        <v>36</v>
      </c>
      <c r="N14" s="257">
        <f t="shared" si="0"/>
        <v>-1</v>
      </c>
      <c r="S14" s="289"/>
      <c r="T14" s="289"/>
    </row>
    <row r="15" spans="1:21" ht="18" customHeight="1" thickBot="1">
      <c r="A15" s="444"/>
      <c r="B15" s="455"/>
      <c r="C15" s="9">
        <v>5</v>
      </c>
      <c r="D15" s="47" t="s">
        <v>133</v>
      </c>
      <c r="E15" s="48"/>
      <c r="F15" s="48"/>
      <c r="G15" s="48"/>
      <c r="H15" s="48"/>
      <c r="I15" s="67"/>
      <c r="J15" s="67"/>
      <c r="K15" s="70" t="s">
        <v>160</v>
      </c>
      <c r="L15" s="44">
        <v>0</v>
      </c>
      <c r="M15" s="44">
        <v>19.5</v>
      </c>
      <c r="N15" s="257">
        <f t="shared" si="0"/>
        <v>-1</v>
      </c>
      <c r="S15" s="60"/>
      <c r="T15" s="60"/>
      <c r="U15" s="270"/>
    </row>
    <row r="16" spans="1:21" ht="18" customHeight="1" thickBot="1">
      <c r="A16" s="444"/>
      <c r="B16" s="455"/>
      <c r="C16" s="9">
        <v>6</v>
      </c>
      <c r="D16" s="47" t="s">
        <v>134</v>
      </c>
      <c r="E16" s="48"/>
      <c r="F16" s="48"/>
      <c r="G16" s="48"/>
      <c r="H16" s="48"/>
      <c r="I16" s="67"/>
      <c r="J16" s="67"/>
      <c r="K16" s="70" t="s">
        <v>160</v>
      </c>
      <c r="L16" s="44">
        <v>20510.2</v>
      </c>
      <c r="M16" s="44">
        <v>10000</v>
      </c>
      <c r="N16" s="257">
        <f t="shared" si="0"/>
        <v>1.0510200000000003</v>
      </c>
      <c r="U16" s="270"/>
    </row>
    <row r="17" spans="1:14" ht="18" customHeight="1" thickBot="1">
      <c r="A17" s="444"/>
      <c r="B17" s="455"/>
      <c r="C17" s="9">
        <v>7</v>
      </c>
      <c r="D17" s="49" t="s">
        <v>44</v>
      </c>
      <c r="E17" s="50"/>
      <c r="F17" s="50"/>
      <c r="G17" s="50"/>
      <c r="H17" s="50"/>
      <c r="I17" s="67"/>
      <c r="J17" s="67"/>
      <c r="K17" s="70" t="s">
        <v>160</v>
      </c>
      <c r="L17" s="44">
        <v>469.57</v>
      </c>
      <c r="M17" s="44">
        <v>151</v>
      </c>
      <c r="N17" s="257">
        <f t="shared" si="0"/>
        <v>2.1097350993377484</v>
      </c>
    </row>
    <row r="18" spans="1:14" ht="18" customHeight="1" thickBot="1">
      <c r="A18" s="444"/>
      <c r="B18" s="455"/>
      <c r="C18" s="9">
        <v>8</v>
      </c>
      <c r="D18" s="49" t="s">
        <v>45</v>
      </c>
      <c r="E18" s="50"/>
      <c r="F18" s="50"/>
      <c r="G18" s="50"/>
      <c r="H18" s="50"/>
      <c r="I18" s="67"/>
      <c r="J18" s="67"/>
      <c r="K18" s="70" t="s">
        <v>160</v>
      </c>
      <c r="L18" s="319">
        <v>5.83</v>
      </c>
      <c r="M18" s="184">
        <v>1.866</v>
      </c>
      <c r="N18" s="257">
        <f t="shared" si="0"/>
        <v>2.1243301178992495</v>
      </c>
    </row>
    <row r="19" spans="1:14" ht="18" customHeight="1" thickBot="1">
      <c r="A19" s="444"/>
      <c r="B19" s="455"/>
      <c r="C19" s="9" t="s">
        <v>527</v>
      </c>
      <c r="D19" s="49" t="s">
        <v>526</v>
      </c>
      <c r="E19" s="50"/>
      <c r="F19" s="50"/>
      <c r="G19" s="50"/>
      <c r="H19" s="50"/>
      <c r="I19" s="67"/>
      <c r="J19" s="67"/>
      <c r="K19" s="70" t="s">
        <v>160</v>
      </c>
      <c r="L19" s="320">
        <v>3.093</v>
      </c>
      <c r="M19" s="184"/>
      <c r="N19" s="257"/>
    </row>
    <row r="20" spans="1:14" ht="18" customHeight="1" thickBot="1">
      <c r="A20" s="444"/>
      <c r="B20" s="455"/>
      <c r="C20" s="9">
        <v>9</v>
      </c>
      <c r="D20" s="49" t="s">
        <v>46</v>
      </c>
      <c r="E20" s="50"/>
      <c r="F20" s="50"/>
      <c r="G20" s="50"/>
      <c r="H20" s="50"/>
      <c r="I20" s="67"/>
      <c r="J20" s="67"/>
      <c r="K20" s="70" t="s">
        <v>160</v>
      </c>
      <c r="L20" s="44">
        <v>26.08</v>
      </c>
      <c r="M20" s="44">
        <v>6.75</v>
      </c>
      <c r="N20" s="257">
        <f t="shared" si="0"/>
        <v>2.8637037037037034</v>
      </c>
    </row>
    <row r="21" spans="1:14" ht="18" customHeight="1" thickBot="1">
      <c r="A21" s="444"/>
      <c r="B21" s="455"/>
      <c r="C21" s="9">
        <v>10</v>
      </c>
      <c r="D21" s="49" t="s">
        <v>47</v>
      </c>
      <c r="E21" s="50"/>
      <c r="F21" s="50"/>
      <c r="G21" s="50"/>
      <c r="H21" s="50"/>
      <c r="I21" s="67"/>
      <c r="J21" s="67"/>
      <c r="K21" s="70" t="s">
        <v>160</v>
      </c>
      <c r="L21" s="44">
        <v>35.12</v>
      </c>
      <c r="M21" s="44">
        <v>10.45</v>
      </c>
      <c r="N21" s="257">
        <f t="shared" si="0"/>
        <v>2.3607655502392344</v>
      </c>
    </row>
    <row r="22" spans="1:12" ht="18" customHeight="1" thickBot="1">
      <c r="A22" s="446"/>
      <c r="B22" s="456"/>
      <c r="C22" s="9">
        <v>11</v>
      </c>
      <c r="D22" s="49" t="s">
        <v>48</v>
      </c>
      <c r="E22" s="50"/>
      <c r="F22" s="50"/>
      <c r="G22" s="50"/>
      <c r="H22" s="50"/>
      <c r="I22" s="67"/>
      <c r="J22" s="67"/>
      <c r="K22" s="70" t="s">
        <v>160</v>
      </c>
      <c r="L22" s="44">
        <v>324.53593179802704</v>
      </c>
    </row>
    <row r="23" spans="1:12" ht="18.75" customHeight="1" thickBot="1">
      <c r="A23" s="448" t="s">
        <v>428</v>
      </c>
      <c r="B23" s="449"/>
      <c r="C23" s="9">
        <v>12</v>
      </c>
      <c r="D23" s="49" t="s">
        <v>51</v>
      </c>
      <c r="E23" s="50"/>
      <c r="F23" s="50"/>
      <c r="G23" s="50"/>
      <c r="H23" s="50"/>
      <c r="I23" s="67"/>
      <c r="J23" s="67"/>
      <c r="K23" s="70" t="s">
        <v>160</v>
      </c>
      <c r="L23" s="44">
        <v>0</v>
      </c>
    </row>
    <row r="24" spans="1:12" ht="23.25" customHeight="1" thickBot="1">
      <c r="A24" s="450"/>
      <c r="B24" s="451"/>
      <c r="C24" s="9">
        <v>13</v>
      </c>
      <c r="D24" s="74" t="s">
        <v>52</v>
      </c>
      <c r="E24" s="75"/>
      <c r="F24" s="75"/>
      <c r="G24" s="75"/>
      <c r="H24" s="75"/>
      <c r="I24" s="67"/>
      <c r="J24" s="67"/>
      <c r="K24" s="70" t="s">
        <v>160</v>
      </c>
      <c r="L24" s="44">
        <v>144.46</v>
      </c>
    </row>
    <row r="25" spans="1:13" ht="20.25" customHeight="1" thickBot="1">
      <c r="A25" s="450"/>
      <c r="B25" s="451"/>
      <c r="C25" s="9">
        <v>14</v>
      </c>
      <c r="D25" s="49" t="s">
        <v>53</v>
      </c>
      <c r="E25" s="50"/>
      <c r="F25" s="50"/>
      <c r="G25" s="50"/>
      <c r="H25" s="50"/>
      <c r="I25" s="76"/>
      <c r="J25" s="76"/>
      <c r="K25" s="70" t="s">
        <v>160</v>
      </c>
      <c r="L25" s="77">
        <v>3597.5</v>
      </c>
      <c r="M25" s="72"/>
    </row>
    <row r="26" spans="1:12" ht="21" customHeight="1" thickBot="1">
      <c r="A26" s="450"/>
      <c r="B26" s="451"/>
      <c r="C26" s="9">
        <v>15</v>
      </c>
      <c r="D26" s="49" t="s">
        <v>54</v>
      </c>
      <c r="E26" s="50"/>
      <c r="F26" s="50"/>
      <c r="G26" s="50"/>
      <c r="H26" s="50"/>
      <c r="I26" s="67"/>
      <c r="J26" s="67"/>
      <c r="K26" s="70" t="s">
        <v>160</v>
      </c>
      <c r="L26" s="77">
        <v>2482.91</v>
      </c>
    </row>
    <row r="27" spans="1:12" ht="20.25" customHeight="1" thickBot="1">
      <c r="A27" s="452"/>
      <c r="B27" s="453"/>
      <c r="C27" s="9">
        <v>16</v>
      </c>
      <c r="D27" s="49" t="s">
        <v>55</v>
      </c>
      <c r="E27" s="50"/>
      <c r="F27" s="50"/>
      <c r="G27" s="50"/>
      <c r="H27" s="50"/>
      <c r="I27" s="67"/>
      <c r="J27" s="67"/>
      <c r="K27" s="70" t="s">
        <v>160</v>
      </c>
      <c r="L27" s="77">
        <v>3165.49</v>
      </c>
    </row>
    <row r="28" spans="1:12" ht="18" customHeight="1" thickBot="1">
      <c r="A28" s="442" t="s">
        <v>56</v>
      </c>
      <c r="B28" s="454"/>
      <c r="C28" s="9">
        <v>17</v>
      </c>
      <c r="D28" s="47" t="s">
        <v>57</v>
      </c>
      <c r="E28" s="48"/>
      <c r="F28" s="48"/>
      <c r="G28" s="48"/>
      <c r="H28" s="48"/>
      <c r="I28" s="76"/>
      <c r="J28" s="67"/>
      <c r="K28" s="70" t="s">
        <v>58</v>
      </c>
      <c r="L28" s="78" t="s">
        <v>521</v>
      </c>
    </row>
    <row r="29" spans="1:15" ht="18" customHeight="1" thickBot="1">
      <c r="A29" s="444"/>
      <c r="B29" s="455"/>
      <c r="C29" s="9">
        <v>18</v>
      </c>
      <c r="D29" s="47" t="s">
        <v>59</v>
      </c>
      <c r="E29" s="48"/>
      <c r="F29" s="48"/>
      <c r="G29" s="48"/>
      <c r="H29" s="48"/>
      <c r="I29" s="76"/>
      <c r="J29" s="67"/>
      <c r="K29" s="80" t="s">
        <v>60</v>
      </c>
      <c r="L29" s="78" t="s">
        <v>266</v>
      </c>
      <c r="O29" s="325"/>
    </row>
    <row r="30" spans="1:12" ht="18" customHeight="1" thickBot="1">
      <c r="A30" s="444"/>
      <c r="B30" s="455"/>
      <c r="C30" s="9">
        <v>19</v>
      </c>
      <c r="D30" s="49" t="s">
        <v>61</v>
      </c>
      <c r="E30" s="50"/>
      <c r="F30" s="50"/>
      <c r="G30" s="50"/>
      <c r="H30" s="50"/>
      <c r="I30" s="67"/>
      <c r="J30" s="67"/>
      <c r="K30" s="82" t="s">
        <v>29</v>
      </c>
      <c r="L30" s="83">
        <v>50.72</v>
      </c>
    </row>
    <row r="31" spans="1:12" ht="18" customHeight="1" thickBot="1">
      <c r="A31" s="444"/>
      <c r="B31" s="455"/>
      <c r="C31" s="9">
        <v>20</v>
      </c>
      <c r="D31" s="49" t="s">
        <v>62</v>
      </c>
      <c r="E31" s="50"/>
      <c r="F31" s="50"/>
      <c r="G31" s="50"/>
      <c r="H31" s="50"/>
      <c r="I31" s="67"/>
      <c r="J31" s="67"/>
      <c r="K31" s="84" t="s">
        <v>161</v>
      </c>
      <c r="L31" s="85">
        <v>3000</v>
      </c>
    </row>
    <row r="32" spans="1:12" ht="18" customHeight="1" thickBot="1">
      <c r="A32" s="444"/>
      <c r="B32" s="455"/>
      <c r="C32" s="9">
        <v>21</v>
      </c>
      <c r="D32" s="49" t="s">
        <v>136</v>
      </c>
      <c r="E32" s="50"/>
      <c r="F32" s="50"/>
      <c r="G32" s="50"/>
      <c r="H32" s="50"/>
      <c r="I32" s="67"/>
      <c r="J32" s="67"/>
      <c r="K32" s="84" t="s">
        <v>60</v>
      </c>
      <c r="L32" s="83">
        <v>90</v>
      </c>
    </row>
    <row r="33" spans="1:12" ht="18" customHeight="1" thickBot="1">
      <c r="A33" s="444"/>
      <c r="B33" s="455"/>
      <c r="C33" s="9">
        <v>22</v>
      </c>
      <c r="D33" s="49" t="s">
        <v>137</v>
      </c>
      <c r="E33" s="50"/>
      <c r="F33" s="50"/>
      <c r="G33" s="50"/>
      <c r="H33" s="50"/>
      <c r="I33" s="67"/>
      <c r="J33" s="67"/>
      <c r="K33" s="82" t="s">
        <v>29</v>
      </c>
      <c r="L33" s="83">
        <v>73.44</v>
      </c>
    </row>
    <row r="34" spans="1:12" ht="18" customHeight="1" thickBot="1">
      <c r="A34" s="444"/>
      <c r="B34" s="455"/>
      <c r="C34" s="9">
        <v>23</v>
      </c>
      <c r="D34" s="49" t="s">
        <v>63</v>
      </c>
      <c r="E34" s="50"/>
      <c r="F34" s="50"/>
      <c r="G34" s="50"/>
      <c r="H34" s="50"/>
      <c r="I34" s="67"/>
      <c r="J34" s="67"/>
      <c r="K34" s="82" t="s">
        <v>29</v>
      </c>
      <c r="L34" s="83">
        <v>20</v>
      </c>
    </row>
    <row r="35" spans="1:12" ht="18" customHeight="1" thickBot="1">
      <c r="A35" s="444"/>
      <c r="B35" s="455"/>
      <c r="C35" s="9">
        <v>24</v>
      </c>
      <c r="D35" s="49" t="s">
        <v>64</v>
      </c>
      <c r="E35" s="50"/>
      <c r="F35" s="50"/>
      <c r="G35" s="50"/>
      <c r="H35" s="50"/>
      <c r="I35" s="67"/>
      <c r="J35" s="67"/>
      <c r="K35" s="84" t="s">
        <v>161</v>
      </c>
      <c r="L35" s="85">
        <v>275000</v>
      </c>
    </row>
    <row r="36" spans="1:12" ht="18" customHeight="1" thickBot="1">
      <c r="A36" s="444"/>
      <c r="B36" s="455"/>
      <c r="C36" s="9">
        <v>25</v>
      </c>
      <c r="D36" s="49" t="s">
        <v>65</v>
      </c>
      <c r="E36" s="50"/>
      <c r="F36" s="50"/>
      <c r="G36" s="50"/>
      <c r="H36" s="50"/>
      <c r="I36" s="67"/>
      <c r="J36" s="67"/>
      <c r="K36" s="70" t="s">
        <v>161</v>
      </c>
      <c r="L36" s="85">
        <v>3000</v>
      </c>
    </row>
    <row r="37" spans="1:12" ht="18" customHeight="1" thickBot="1">
      <c r="A37" s="444"/>
      <c r="B37" s="455"/>
      <c r="C37" s="9">
        <v>26</v>
      </c>
      <c r="D37" s="49" t="s">
        <v>66</v>
      </c>
      <c r="E37" s="50"/>
      <c r="F37" s="50"/>
      <c r="G37" s="50"/>
      <c r="H37" s="50"/>
      <c r="I37" s="67"/>
      <c r="J37" s="67"/>
      <c r="K37" s="84" t="s">
        <v>58</v>
      </c>
      <c r="L37" s="297">
        <v>5</v>
      </c>
    </row>
    <row r="38" spans="1:12" ht="18" customHeight="1" thickBot="1">
      <c r="A38" s="444"/>
      <c r="B38" s="455"/>
      <c r="C38" s="9">
        <v>27</v>
      </c>
      <c r="D38" s="49" t="s">
        <v>67</v>
      </c>
      <c r="E38" s="50"/>
      <c r="F38" s="50"/>
      <c r="G38" s="50"/>
      <c r="H38" s="50"/>
      <c r="I38" s="67"/>
      <c r="J38" s="67"/>
      <c r="K38" s="84" t="s">
        <v>30</v>
      </c>
      <c r="L38" s="83">
        <v>6</v>
      </c>
    </row>
    <row r="39" spans="1:12" ht="18" customHeight="1" thickBot="1">
      <c r="A39" s="444"/>
      <c r="B39" s="455"/>
      <c r="C39" s="9" t="s">
        <v>529</v>
      </c>
      <c r="D39" s="49" t="s">
        <v>528</v>
      </c>
      <c r="E39" s="50"/>
      <c r="F39" s="50"/>
      <c r="G39" s="50"/>
      <c r="H39" s="50"/>
      <c r="I39" s="67"/>
      <c r="J39" s="67"/>
      <c r="K39" s="84" t="s">
        <v>30</v>
      </c>
      <c r="L39" s="309">
        <v>0.1667</v>
      </c>
    </row>
    <row r="40" spans="1:12" ht="18" customHeight="1" thickBot="1">
      <c r="A40" s="444"/>
      <c r="B40" s="455"/>
      <c r="C40" s="298">
        <v>28</v>
      </c>
      <c r="D40" s="299" t="s">
        <v>68</v>
      </c>
      <c r="E40" s="300"/>
      <c r="F40" s="300"/>
      <c r="G40" s="300"/>
      <c r="H40" s="300"/>
      <c r="I40" s="301"/>
      <c r="J40" s="301"/>
      <c r="K40" s="302" t="s">
        <v>69</v>
      </c>
      <c r="L40" s="303">
        <v>5.5</v>
      </c>
    </row>
    <row r="41" spans="1:12" ht="18" customHeight="1" thickBot="1">
      <c r="A41" s="444"/>
      <c r="B41" s="455"/>
      <c r="C41" s="298">
        <v>29</v>
      </c>
      <c r="D41" s="299" t="s">
        <v>70</v>
      </c>
      <c r="E41" s="300"/>
      <c r="F41" s="300"/>
      <c r="G41" s="300"/>
      <c r="H41" s="300"/>
      <c r="I41" s="301"/>
      <c r="J41" s="301"/>
      <c r="K41" s="302" t="s">
        <v>69</v>
      </c>
      <c r="L41" s="303">
        <v>3</v>
      </c>
    </row>
    <row r="42" spans="1:12" ht="18" customHeight="1" thickBot="1">
      <c r="A42" s="444"/>
      <c r="B42" s="455"/>
      <c r="C42" s="9">
        <v>30</v>
      </c>
      <c r="D42" s="49" t="s">
        <v>71</v>
      </c>
      <c r="E42" s="50"/>
      <c r="F42" s="50"/>
      <c r="G42" s="50"/>
      <c r="H42" s="50"/>
      <c r="I42" s="67"/>
      <c r="J42" s="67"/>
      <c r="K42" s="84" t="s">
        <v>161</v>
      </c>
      <c r="L42" s="85">
        <v>15000</v>
      </c>
    </row>
    <row r="43" spans="1:12" ht="18" customHeight="1" thickBot="1">
      <c r="A43" s="444"/>
      <c r="B43" s="455"/>
      <c r="C43" s="9">
        <v>31</v>
      </c>
      <c r="D43" s="49" t="s">
        <v>72</v>
      </c>
      <c r="E43" s="50"/>
      <c r="F43" s="50"/>
      <c r="G43" s="50"/>
      <c r="H43" s="50"/>
      <c r="I43" s="67"/>
      <c r="J43" s="67"/>
      <c r="K43" s="84" t="s">
        <v>161</v>
      </c>
      <c r="L43" s="85">
        <v>50000</v>
      </c>
    </row>
    <row r="44" spans="1:12" ht="18" customHeight="1" thickBot="1">
      <c r="A44" s="444"/>
      <c r="B44" s="455"/>
      <c r="C44" s="9">
        <v>32</v>
      </c>
      <c r="D44" s="49" t="s">
        <v>73</v>
      </c>
      <c r="E44" s="50"/>
      <c r="F44" s="50"/>
      <c r="G44" s="50"/>
      <c r="H44" s="50"/>
      <c r="I44" s="67"/>
      <c r="J44" s="67"/>
      <c r="K44" s="84" t="s">
        <v>69</v>
      </c>
      <c r="L44" s="83">
        <v>5</v>
      </c>
    </row>
    <row r="45" spans="1:12" ht="18" customHeight="1" thickBot="1">
      <c r="A45" s="444"/>
      <c r="B45" s="455"/>
      <c r="C45" s="9">
        <v>33</v>
      </c>
      <c r="D45" s="47" t="s">
        <v>74</v>
      </c>
      <c r="E45" s="48"/>
      <c r="F45" s="48"/>
      <c r="G45" s="48"/>
      <c r="H45" s="48"/>
      <c r="I45" s="67"/>
      <c r="J45" s="67"/>
      <c r="K45" s="82" t="s">
        <v>29</v>
      </c>
      <c r="L45" s="83">
        <v>1</v>
      </c>
    </row>
    <row r="46" spans="1:12" ht="18" customHeight="1" thickBot="1">
      <c r="A46" s="444"/>
      <c r="B46" s="455"/>
      <c r="C46" s="9">
        <v>34</v>
      </c>
      <c r="D46" s="47" t="s">
        <v>75</v>
      </c>
      <c r="E46" s="48"/>
      <c r="F46" s="48"/>
      <c r="G46" s="48"/>
      <c r="H46" s="48"/>
      <c r="I46" s="67"/>
      <c r="J46" s="67"/>
      <c r="K46" s="82" t="s">
        <v>29</v>
      </c>
      <c r="L46" s="83">
        <v>13.2</v>
      </c>
    </row>
    <row r="47" spans="1:12" ht="18" customHeight="1" thickBot="1">
      <c r="A47" s="444"/>
      <c r="B47" s="455"/>
      <c r="C47" s="9">
        <v>35</v>
      </c>
      <c r="D47" s="47" t="s">
        <v>164</v>
      </c>
      <c r="E47" s="48"/>
      <c r="F47" s="48"/>
      <c r="G47" s="48"/>
      <c r="H47" s="48"/>
      <c r="I47" s="67"/>
      <c r="J47" s="67"/>
      <c r="K47" s="82" t="s">
        <v>29</v>
      </c>
      <c r="L47" s="86">
        <v>1</v>
      </c>
    </row>
    <row r="48" spans="1:12" ht="18" customHeight="1" thickBot="1">
      <c r="A48" s="444"/>
      <c r="B48" s="455"/>
      <c r="C48" s="9">
        <v>36</v>
      </c>
      <c r="D48" s="47" t="s">
        <v>32</v>
      </c>
      <c r="E48" s="48"/>
      <c r="F48" s="48"/>
      <c r="G48" s="48"/>
      <c r="H48" s="48"/>
      <c r="I48" s="67"/>
      <c r="J48" s="67"/>
      <c r="K48" s="82" t="s">
        <v>29</v>
      </c>
      <c r="L48" s="83">
        <v>8.06</v>
      </c>
    </row>
    <row r="49" spans="1:12" ht="18" customHeight="1" thickBot="1">
      <c r="A49" s="444"/>
      <c r="B49" s="455"/>
      <c r="C49" s="9">
        <v>37</v>
      </c>
      <c r="D49" s="47" t="s">
        <v>76</v>
      </c>
      <c r="E49" s="48"/>
      <c r="F49" s="48"/>
      <c r="G49" s="48"/>
      <c r="H49" s="48"/>
      <c r="I49" s="67"/>
      <c r="J49" s="67"/>
      <c r="K49" s="70" t="s">
        <v>160</v>
      </c>
      <c r="L49" s="77">
        <v>60</v>
      </c>
    </row>
    <row r="50" spans="1:12" ht="18" customHeight="1" thickBot="1">
      <c r="A50" s="444"/>
      <c r="B50" s="455"/>
      <c r="C50" s="9">
        <v>38</v>
      </c>
      <c r="D50" s="49" t="s">
        <v>77</v>
      </c>
      <c r="E50" s="50"/>
      <c r="F50" s="50"/>
      <c r="G50" s="50"/>
      <c r="H50" s="50"/>
      <c r="I50" s="67"/>
      <c r="J50" s="67"/>
      <c r="K50" s="82" t="s">
        <v>29</v>
      </c>
      <c r="L50" s="83">
        <v>7.38</v>
      </c>
    </row>
    <row r="51" spans="1:12" ht="18" customHeight="1" thickBot="1">
      <c r="A51" s="446"/>
      <c r="B51" s="456"/>
      <c r="C51" s="9">
        <v>39</v>
      </c>
      <c r="D51" s="49" t="s">
        <v>78</v>
      </c>
      <c r="E51" s="50"/>
      <c r="F51" s="50"/>
      <c r="G51" s="50"/>
      <c r="H51" s="50"/>
      <c r="I51" s="67"/>
      <c r="J51" s="67"/>
      <c r="K51" s="70" t="s">
        <v>29</v>
      </c>
      <c r="L51" s="86">
        <v>107.47</v>
      </c>
    </row>
    <row r="54" spans="3:12" ht="14.25" customHeight="1" thickBot="1">
      <c r="C54" s="339" t="s">
        <v>79</v>
      </c>
      <c r="D54" s="339"/>
      <c r="E54" s="339"/>
      <c r="F54" s="339"/>
      <c r="G54" s="339"/>
      <c r="H54" s="339"/>
      <c r="I54" s="339"/>
      <c r="J54" s="339"/>
      <c r="K54" s="339"/>
      <c r="L54" s="339"/>
    </row>
    <row r="55" spans="3:12" ht="26.25" thickBot="1">
      <c r="C55" s="88"/>
      <c r="D55" s="340" t="s">
        <v>80</v>
      </c>
      <c r="E55" s="341"/>
      <c r="F55" s="341"/>
      <c r="G55" s="341"/>
      <c r="H55" s="342"/>
      <c r="I55" s="340" t="s">
        <v>81</v>
      </c>
      <c r="J55" s="343"/>
      <c r="K55" s="441"/>
      <c r="L55" s="89" t="s">
        <v>82</v>
      </c>
    </row>
    <row r="56" spans="3:12" ht="14.25" customHeight="1" thickBot="1">
      <c r="C56" s="10" t="s">
        <v>83</v>
      </c>
      <c r="D56" s="31" t="s">
        <v>84</v>
      </c>
      <c r="E56" s="32"/>
      <c r="F56" s="32"/>
      <c r="G56" s="32"/>
      <c r="H56" s="37"/>
      <c r="I56" s="273">
        <f>I88</f>
        <v>4498.2547</v>
      </c>
      <c r="J56" s="278"/>
      <c r="K56" s="279"/>
      <c r="L56" s="90">
        <f aca="true" t="shared" si="1" ref="L56:L62">I56/$I$77</f>
        <v>0.19071978142331214</v>
      </c>
    </row>
    <row r="57" spans="3:12" ht="14.25" customHeight="1" thickBot="1">
      <c r="C57" s="10" t="s">
        <v>85</v>
      </c>
      <c r="D57" s="31" t="s">
        <v>54</v>
      </c>
      <c r="E57" s="32"/>
      <c r="F57" s="32"/>
      <c r="G57" s="32"/>
      <c r="H57" s="37"/>
      <c r="I57" s="273">
        <f>I95</f>
        <v>5151.293377</v>
      </c>
      <c r="J57" s="278"/>
      <c r="K57" s="279"/>
      <c r="L57" s="90">
        <f t="shared" si="1"/>
        <v>0.2184077186444768</v>
      </c>
    </row>
    <row r="58" spans="3:12" ht="14.25" customHeight="1" thickBot="1">
      <c r="C58" s="10" t="s">
        <v>86</v>
      </c>
      <c r="D58" s="31" t="s">
        <v>55</v>
      </c>
      <c r="E58" s="32"/>
      <c r="F58" s="32"/>
      <c r="G58" s="32"/>
      <c r="H58" s="37"/>
      <c r="I58" s="273">
        <f>I103</f>
        <v>1313.4884206</v>
      </c>
      <c r="J58" s="278"/>
      <c r="K58" s="279"/>
      <c r="L58" s="90">
        <f t="shared" si="1"/>
        <v>0.05569009342198508</v>
      </c>
    </row>
    <row r="59" spans="3:12" ht="14.25" customHeight="1" thickBot="1">
      <c r="C59" s="10" t="s">
        <v>87</v>
      </c>
      <c r="D59" s="31" t="s">
        <v>89</v>
      </c>
      <c r="E59" s="32"/>
      <c r="F59" s="32"/>
      <c r="G59" s="32"/>
      <c r="H59" s="37"/>
      <c r="I59" s="273">
        <f>I116</f>
        <v>2106.636844190476</v>
      </c>
      <c r="J59" s="278"/>
      <c r="K59" s="279"/>
      <c r="L59" s="90">
        <f t="shared" si="1"/>
        <v>0.08931849022739945</v>
      </c>
    </row>
    <row r="60" spans="3:12" ht="14.25" customHeight="1" thickBot="1">
      <c r="C60" s="10" t="s">
        <v>88</v>
      </c>
      <c r="D60" s="31" t="s">
        <v>139</v>
      </c>
      <c r="E60" s="32"/>
      <c r="F60" s="32"/>
      <c r="G60" s="32"/>
      <c r="H60" s="37"/>
      <c r="I60" s="273">
        <f>I125</f>
        <v>167.363232</v>
      </c>
      <c r="J60" s="278"/>
      <c r="K60" s="279"/>
      <c r="L60" s="90">
        <f t="shared" si="1"/>
        <v>0.007095969693610075</v>
      </c>
    </row>
    <row r="61" spans="3:12" ht="14.25" customHeight="1" thickBot="1">
      <c r="C61" s="10" t="s">
        <v>138</v>
      </c>
      <c r="D61" s="31" t="s">
        <v>91</v>
      </c>
      <c r="E61" s="32"/>
      <c r="F61" s="32"/>
      <c r="G61" s="32"/>
      <c r="H61" s="37"/>
      <c r="I61" s="273">
        <f>I133</f>
        <v>311.83</v>
      </c>
      <c r="J61" s="278"/>
      <c r="K61" s="279"/>
      <c r="L61" s="90">
        <f t="shared" si="1"/>
        <v>0.013221160962991139</v>
      </c>
    </row>
    <row r="62" spans="3:12" ht="14.25" customHeight="1" thickBot="1">
      <c r="C62" s="10" t="s">
        <v>90</v>
      </c>
      <c r="D62" s="31" t="s">
        <v>92</v>
      </c>
      <c r="E62" s="32"/>
      <c r="F62" s="32"/>
      <c r="G62" s="32"/>
      <c r="H62" s="37"/>
      <c r="I62" s="273">
        <f>I142</f>
        <v>2598.7365538933336</v>
      </c>
      <c r="J62" s="278"/>
      <c r="K62" s="279"/>
      <c r="L62" s="90">
        <f t="shared" si="1"/>
        <v>0.11018283769820948</v>
      </c>
    </row>
    <row r="63" spans="3:12" ht="14.25" customHeight="1" thickBot="1">
      <c r="C63" s="350" t="s">
        <v>93</v>
      </c>
      <c r="D63" s="351"/>
      <c r="E63" s="351"/>
      <c r="F63" s="351"/>
      <c r="G63" s="351"/>
      <c r="H63" s="352"/>
      <c r="I63" s="353">
        <f>SUM(I56:K62)</f>
        <v>16147.60312768381</v>
      </c>
      <c r="J63" s="354"/>
      <c r="K63" s="355"/>
      <c r="L63" s="362">
        <f>SUM(L56:L62)</f>
        <v>0.6846360520719841</v>
      </c>
    </row>
    <row r="64" spans="3:12" ht="14.25" customHeight="1" thickBot="1">
      <c r="C64" s="363" t="s">
        <v>165</v>
      </c>
      <c r="D64" s="364"/>
      <c r="E64" s="364"/>
      <c r="F64" s="364"/>
      <c r="G64" s="364"/>
      <c r="H64" s="365"/>
      <c r="I64" s="356"/>
      <c r="J64" s="357"/>
      <c r="K64" s="358"/>
      <c r="L64" s="362"/>
    </row>
    <row r="65" spans="3:12" ht="14.25" customHeight="1">
      <c r="C65" s="11"/>
      <c r="D65" s="11"/>
      <c r="E65" s="11"/>
      <c r="F65" s="11"/>
      <c r="G65" s="11"/>
      <c r="H65" s="11"/>
      <c r="I65" s="11"/>
      <c r="J65" s="91"/>
      <c r="K65" s="11"/>
      <c r="L65" s="11"/>
    </row>
    <row r="66" spans="3:12" ht="15.75" customHeight="1" thickBot="1">
      <c r="C66" s="339" t="s">
        <v>94</v>
      </c>
      <c r="D66" s="339"/>
      <c r="E66" s="339"/>
      <c r="F66" s="339"/>
      <c r="G66" s="339"/>
      <c r="H66" s="339"/>
      <c r="I66" s="339"/>
      <c r="J66" s="339"/>
      <c r="K66" s="339"/>
      <c r="L66" s="339"/>
    </row>
    <row r="67" spans="3:12" ht="26.25" thickBot="1">
      <c r="C67" s="88"/>
      <c r="D67" s="340" t="s">
        <v>95</v>
      </c>
      <c r="E67" s="341"/>
      <c r="F67" s="341"/>
      <c r="G67" s="341"/>
      <c r="H67" s="342"/>
      <c r="I67" s="340" t="s">
        <v>96</v>
      </c>
      <c r="J67" s="343"/>
      <c r="K67" s="441"/>
      <c r="L67" s="89" t="s">
        <v>82</v>
      </c>
    </row>
    <row r="68" spans="3:12" ht="14.25" customHeight="1" thickBot="1">
      <c r="C68" s="12" t="s">
        <v>83</v>
      </c>
      <c r="D68" s="359" t="s">
        <v>97</v>
      </c>
      <c r="E68" s="360"/>
      <c r="F68" s="360"/>
      <c r="G68" s="360"/>
      <c r="H68" s="361"/>
      <c r="I68" s="274">
        <f>I159</f>
        <v>1.2402814</v>
      </c>
      <c r="J68" s="275"/>
      <c r="K68" s="276"/>
      <c r="L68" s="92">
        <f aca="true" t="shared" si="2" ref="L68:L73">(I68*$L$36)/$I$77</f>
        <v>0.1577586508238848</v>
      </c>
    </row>
    <row r="69" spans="3:12" ht="14.25" customHeight="1" thickBot="1">
      <c r="C69" s="12" t="s">
        <v>85</v>
      </c>
      <c r="D69" s="359" t="s">
        <v>98</v>
      </c>
      <c r="E69" s="360"/>
      <c r="F69" s="360"/>
      <c r="G69" s="360"/>
      <c r="H69" s="361"/>
      <c r="I69" s="274">
        <f>I167</f>
        <v>0.9716666666666667</v>
      </c>
      <c r="J69" s="275"/>
      <c r="K69" s="276"/>
      <c r="L69" s="92">
        <f t="shared" si="2"/>
        <v>0.12359197064785035</v>
      </c>
    </row>
    <row r="70" spans="3:12" ht="14.25" customHeight="1" thickBot="1">
      <c r="C70" s="12" t="s">
        <v>86</v>
      </c>
      <c r="D70" s="359" t="s">
        <v>99</v>
      </c>
      <c r="E70" s="360"/>
      <c r="F70" s="360"/>
      <c r="G70" s="360"/>
      <c r="H70" s="361"/>
      <c r="I70" s="274">
        <f>I179</f>
        <v>0.020363199999999998</v>
      </c>
      <c r="J70" s="275"/>
      <c r="K70" s="276"/>
      <c r="L70" s="92">
        <f t="shared" si="2"/>
        <v>0.002590114596943025</v>
      </c>
    </row>
    <row r="71" spans="3:12" ht="14.25" customHeight="1" thickBot="1">
      <c r="C71" s="12" t="s">
        <v>87</v>
      </c>
      <c r="D71" s="359" t="s">
        <v>100</v>
      </c>
      <c r="E71" s="360"/>
      <c r="F71" s="360"/>
      <c r="G71" s="360"/>
      <c r="H71" s="361"/>
      <c r="I71" s="274">
        <f>I186</f>
        <v>0.10817864393267568</v>
      </c>
      <c r="J71" s="275"/>
      <c r="K71" s="276"/>
      <c r="L71" s="92">
        <f t="shared" si="2"/>
        <v>0.013759874908046147</v>
      </c>
    </row>
    <row r="72" spans="3:12" ht="14.25" customHeight="1" thickBot="1">
      <c r="C72" s="12" t="s">
        <v>88</v>
      </c>
      <c r="D72" s="359" t="s">
        <v>101</v>
      </c>
      <c r="E72" s="360"/>
      <c r="F72" s="360"/>
      <c r="G72" s="360"/>
      <c r="H72" s="361"/>
      <c r="I72" s="274">
        <f>I198</f>
        <v>0.05293338909090909</v>
      </c>
      <c r="J72" s="275"/>
      <c r="K72" s="276"/>
      <c r="L72" s="92">
        <f t="shared" si="2"/>
        <v>0.0067329075857443</v>
      </c>
    </row>
    <row r="73" spans="3:12" ht="14.25" customHeight="1" thickBot="1">
      <c r="C73" s="12" t="s">
        <v>138</v>
      </c>
      <c r="D73" s="359" t="s">
        <v>530</v>
      </c>
      <c r="E73" s="360"/>
      <c r="F73" s="360"/>
      <c r="G73" s="360"/>
      <c r="H73" s="361"/>
      <c r="I73" s="310">
        <f>I206</f>
        <v>0.08593384999999999</v>
      </c>
      <c r="J73" s="311"/>
      <c r="K73" s="312"/>
      <c r="L73" s="92">
        <f t="shared" si="2"/>
        <v>0.01093042936554728</v>
      </c>
    </row>
    <row r="74" spans="3:12" ht="14.25" customHeight="1" thickBot="1">
      <c r="C74" s="366" t="s">
        <v>102</v>
      </c>
      <c r="D74" s="367"/>
      <c r="E74" s="367"/>
      <c r="F74" s="367"/>
      <c r="G74" s="367"/>
      <c r="H74" s="368"/>
      <c r="I74" s="369">
        <f>SUM(I68:K73)</f>
        <v>2.479357149690251</v>
      </c>
      <c r="J74" s="354"/>
      <c r="K74" s="355"/>
      <c r="L74" s="380">
        <f>SUM(L68:N73)</f>
        <v>0.3153639479280159</v>
      </c>
    </row>
    <row r="75" spans="3:12" ht="14.25" customHeight="1" thickBot="1">
      <c r="C75" s="363" t="s">
        <v>103</v>
      </c>
      <c r="D75" s="364"/>
      <c r="E75" s="364"/>
      <c r="F75" s="364"/>
      <c r="G75" s="364"/>
      <c r="H75" s="365"/>
      <c r="I75" s="356"/>
      <c r="J75" s="357"/>
      <c r="K75" s="358"/>
      <c r="L75" s="380"/>
    </row>
    <row r="76" spans="3:12" ht="14.25" customHeight="1" thickBot="1">
      <c r="C76" s="13"/>
      <c r="D76" s="13"/>
      <c r="E76" s="13"/>
      <c r="F76" s="13"/>
      <c r="G76" s="13"/>
      <c r="H76" s="13"/>
      <c r="I76" s="14"/>
      <c r="J76" s="14"/>
      <c r="K76" s="14"/>
      <c r="L76" s="95"/>
    </row>
    <row r="77" spans="3:12" ht="14.25" customHeight="1" thickBot="1">
      <c r="C77" s="381" t="s">
        <v>104</v>
      </c>
      <c r="D77" s="382"/>
      <c r="E77" s="382"/>
      <c r="F77" s="382"/>
      <c r="G77" s="382"/>
      <c r="H77" s="383"/>
      <c r="I77" s="384">
        <f>I63+(I74*$L$36)</f>
        <v>23585.67457675456</v>
      </c>
      <c r="J77" s="385"/>
      <c r="K77" s="386"/>
      <c r="L77" s="96">
        <f>L63+L74</f>
        <v>1</v>
      </c>
    </row>
    <row r="78" spans="3:12" ht="14.25" customHeight="1">
      <c r="C78" s="205"/>
      <c r="D78" s="205"/>
      <c r="E78" s="205"/>
      <c r="F78" s="205"/>
      <c r="G78" s="205"/>
      <c r="H78" s="205"/>
      <c r="I78" s="205"/>
      <c r="J78" s="98"/>
      <c r="K78" s="98"/>
      <c r="L78" s="98"/>
    </row>
    <row r="79" spans="3:12" ht="14.25" customHeight="1">
      <c r="C79" s="370" t="s">
        <v>108</v>
      </c>
      <c r="D79" s="370"/>
      <c r="E79" s="370"/>
      <c r="F79" s="370"/>
      <c r="G79" s="370"/>
      <c r="H79" s="370"/>
      <c r="I79" s="370"/>
      <c r="J79" s="370"/>
      <c r="K79" s="370"/>
      <c r="L79" s="370"/>
    </row>
    <row r="80" spans="3:12" ht="14.25" customHeight="1" thickBot="1">
      <c r="C80" s="11"/>
      <c r="D80" s="11"/>
      <c r="E80" s="11"/>
      <c r="F80" s="11"/>
      <c r="G80" s="11"/>
      <c r="H80" s="11"/>
      <c r="I80" s="11"/>
      <c r="J80" s="206"/>
      <c r="K80" s="11"/>
      <c r="L80" s="11"/>
    </row>
    <row r="81" spans="3:12" s="100" customFormat="1" ht="14.25" customHeight="1" thickBot="1">
      <c r="C81" s="371" t="s">
        <v>150</v>
      </c>
      <c r="D81" s="372"/>
      <c r="E81" s="372"/>
      <c r="F81" s="372"/>
      <c r="G81" s="372"/>
      <c r="H81" s="372"/>
      <c r="I81" s="372"/>
      <c r="J81" s="372"/>
      <c r="K81" s="372"/>
      <c r="L81" s="373"/>
    </row>
    <row r="82" spans="3:12" s="104" customFormat="1" ht="14.25" customHeight="1">
      <c r="C82" s="101" t="s">
        <v>200</v>
      </c>
      <c r="D82" s="102"/>
      <c r="E82" s="102"/>
      <c r="F82" s="102"/>
      <c r="G82" s="102"/>
      <c r="H82" s="102"/>
      <c r="I82" s="102"/>
      <c r="J82" s="102"/>
      <c r="K82" s="102"/>
      <c r="L82" s="103"/>
    </row>
    <row r="83" spans="3:12" s="104" customFormat="1" ht="14.25" customHeight="1" thickBot="1">
      <c r="C83" s="105"/>
      <c r="D83" s="17"/>
      <c r="E83" s="24"/>
      <c r="F83" s="24"/>
      <c r="G83" s="24"/>
      <c r="H83" s="24"/>
      <c r="I83" s="24"/>
      <c r="J83" s="17"/>
      <c r="K83" s="17"/>
      <c r="L83" s="106"/>
    </row>
    <row r="84" spans="3:12" s="104" customFormat="1" ht="14.25" customHeight="1" thickBot="1">
      <c r="C84" s="107"/>
      <c r="E84" s="374" t="s">
        <v>109</v>
      </c>
      <c r="F84" s="375"/>
      <c r="G84" s="376"/>
      <c r="H84" s="108" t="s">
        <v>110</v>
      </c>
      <c r="I84" s="377">
        <f>L11</f>
        <v>359624</v>
      </c>
      <c r="J84" s="378"/>
      <c r="K84" s="379"/>
      <c r="L84" s="106"/>
    </row>
    <row r="85" spans="3:12" s="104" customFormat="1" ht="14.25" customHeight="1" thickBot="1">
      <c r="C85" s="107"/>
      <c r="E85" s="374" t="s">
        <v>140</v>
      </c>
      <c r="F85" s="375"/>
      <c r="G85" s="376"/>
      <c r="H85" s="108" t="s">
        <v>141</v>
      </c>
      <c r="I85" s="399">
        <f>L16</f>
        <v>20510.2</v>
      </c>
      <c r="J85" s="400"/>
      <c r="K85" s="401"/>
      <c r="L85" s="106"/>
    </row>
    <row r="86" spans="3:12" s="100" customFormat="1" ht="14.25" customHeight="1" thickBot="1">
      <c r="C86" s="109"/>
      <c r="E86" s="374" t="s">
        <v>167</v>
      </c>
      <c r="F86" s="375"/>
      <c r="G86" s="376"/>
      <c r="H86" s="110" t="s">
        <v>111</v>
      </c>
      <c r="I86" s="111"/>
      <c r="J86" s="112"/>
      <c r="K86" s="113">
        <f>L45</f>
        <v>1</v>
      </c>
      <c r="L86" s="106"/>
    </row>
    <row r="87" spans="3:12" s="104" customFormat="1" ht="14.25" customHeight="1" thickBot="1">
      <c r="C87" s="107"/>
      <c r="E87" s="374" t="s">
        <v>168</v>
      </c>
      <c r="F87" s="375"/>
      <c r="G87" s="376"/>
      <c r="H87" s="114" t="s">
        <v>112</v>
      </c>
      <c r="I87" s="19" t="s">
        <v>29</v>
      </c>
      <c r="J87" s="115"/>
      <c r="K87" s="116">
        <f>L46</f>
        <v>13.2</v>
      </c>
      <c r="L87" s="106"/>
    </row>
    <row r="88" spans="3:12" s="100" customFormat="1" ht="14.25" customHeight="1" thickBot="1">
      <c r="C88" s="109"/>
      <c r="E88" s="387" t="s">
        <v>113</v>
      </c>
      <c r="F88" s="388"/>
      <c r="G88" s="388"/>
      <c r="H88" s="389"/>
      <c r="I88" s="466">
        <f>(((I84+I85)*(K87/100))+((I84+I85)*(K86/100)))/12</f>
        <v>4498.2547</v>
      </c>
      <c r="J88" s="391"/>
      <c r="K88" s="467"/>
      <c r="L88" s="106"/>
    </row>
    <row r="89" spans="3:12" s="100" customFormat="1" ht="14.25" customHeight="1" thickBot="1">
      <c r="C89" s="117"/>
      <c r="D89" s="18"/>
      <c r="E89" s="18"/>
      <c r="F89" s="18"/>
      <c r="G89" s="18"/>
      <c r="H89" s="18"/>
      <c r="I89" s="18"/>
      <c r="J89" s="118"/>
      <c r="K89" s="118"/>
      <c r="L89" s="119"/>
    </row>
    <row r="90" spans="3:12" ht="14.25" customHeight="1" thickBot="1">
      <c r="C90" s="371" t="s">
        <v>148</v>
      </c>
      <c r="D90" s="372"/>
      <c r="E90" s="372"/>
      <c r="F90" s="372"/>
      <c r="G90" s="372"/>
      <c r="H90" s="372"/>
      <c r="I90" s="372"/>
      <c r="J90" s="372"/>
      <c r="K90" s="372"/>
      <c r="L90" s="373"/>
    </row>
    <row r="91" spans="3:12" ht="14.25" customHeight="1">
      <c r="C91" s="105" t="s">
        <v>116</v>
      </c>
      <c r="D91" s="21"/>
      <c r="E91" s="21"/>
      <c r="F91" s="21"/>
      <c r="G91" s="21"/>
      <c r="H91" s="21"/>
      <c r="I91" s="21"/>
      <c r="J91" s="21"/>
      <c r="K91" s="21"/>
      <c r="L91" s="120"/>
    </row>
    <row r="92" spans="3:12" ht="14.25" customHeight="1" thickBot="1">
      <c r="C92" s="105"/>
      <c r="D92" s="21"/>
      <c r="E92" s="21"/>
      <c r="F92" s="21"/>
      <c r="G92" s="21"/>
      <c r="H92" s="17"/>
      <c r="I92" s="21"/>
      <c r="J92" s="21"/>
      <c r="K92" s="21"/>
      <c r="L92" s="120"/>
    </row>
    <row r="93" spans="3:12" ht="14.25" customHeight="1" thickBot="1">
      <c r="C93" s="109"/>
      <c r="D93" s="21"/>
      <c r="E93" s="19" t="s">
        <v>169</v>
      </c>
      <c r="F93" s="15"/>
      <c r="G93" s="15"/>
      <c r="H93" s="108" t="s">
        <v>117</v>
      </c>
      <c r="I93" s="464">
        <f>L26</f>
        <v>2482.91</v>
      </c>
      <c r="J93" s="394"/>
      <c r="K93" s="465"/>
      <c r="L93" s="120"/>
    </row>
    <row r="94" spans="3:12" ht="14.25" customHeight="1" thickBot="1">
      <c r="C94" s="122"/>
      <c r="D94" s="40"/>
      <c r="E94" s="23" t="s">
        <v>170</v>
      </c>
      <c r="F94" s="24"/>
      <c r="G94" s="24"/>
      <c r="H94" s="110" t="s">
        <v>118</v>
      </c>
      <c r="I94" s="123" t="s">
        <v>29</v>
      </c>
      <c r="J94" s="124"/>
      <c r="K94" s="125">
        <f>L51</f>
        <v>107.47</v>
      </c>
      <c r="L94" s="126"/>
    </row>
    <row r="95" spans="3:12" ht="14.25" customHeight="1" thickBot="1">
      <c r="C95" s="122"/>
      <c r="D95" s="40"/>
      <c r="E95" s="387" t="s">
        <v>107</v>
      </c>
      <c r="F95" s="388"/>
      <c r="G95" s="388"/>
      <c r="H95" s="389"/>
      <c r="I95" s="468">
        <f>I93*((K94/100)+1)</f>
        <v>5151.293377</v>
      </c>
      <c r="J95" s="409"/>
      <c r="K95" s="469"/>
      <c r="L95" s="126"/>
    </row>
    <row r="96" spans="3:12" ht="14.25" customHeight="1" thickBot="1">
      <c r="C96" s="127"/>
      <c r="D96" s="128"/>
      <c r="E96" s="21"/>
      <c r="F96" s="21"/>
      <c r="G96" s="21"/>
      <c r="H96" s="21"/>
      <c r="I96" s="21"/>
      <c r="J96" s="129"/>
      <c r="K96" s="21"/>
      <c r="L96" s="120"/>
    </row>
    <row r="97" spans="3:12" ht="14.25" customHeight="1" thickBot="1">
      <c r="C97" s="371" t="s">
        <v>149</v>
      </c>
      <c r="D97" s="372"/>
      <c r="E97" s="372"/>
      <c r="F97" s="372"/>
      <c r="G97" s="372"/>
      <c r="H97" s="372"/>
      <c r="I97" s="372"/>
      <c r="J97" s="372"/>
      <c r="K97" s="372"/>
      <c r="L97" s="373"/>
    </row>
    <row r="98" spans="3:12" ht="14.25" customHeight="1">
      <c r="C98" s="105" t="s">
        <v>119</v>
      </c>
      <c r="D98" s="21"/>
      <c r="E98" s="21"/>
      <c r="F98" s="21"/>
      <c r="G98" s="21"/>
      <c r="H98" s="21"/>
      <c r="I98" s="21"/>
      <c r="J98" s="21"/>
      <c r="K98" s="21"/>
      <c r="L98" s="120"/>
    </row>
    <row r="99" spans="3:12" ht="14.25" customHeight="1" thickBot="1">
      <c r="C99" s="107"/>
      <c r="D99" s="21"/>
      <c r="E99" s="21"/>
      <c r="F99" s="21"/>
      <c r="G99" s="21"/>
      <c r="H99" s="17"/>
      <c r="I99" s="21"/>
      <c r="J99" s="21"/>
      <c r="K99" s="21"/>
      <c r="L99" s="120"/>
    </row>
    <row r="100" spans="3:12" ht="14.25" customHeight="1" thickBot="1">
      <c r="C100" s="109"/>
      <c r="D100" s="21"/>
      <c r="E100" s="19" t="s">
        <v>171</v>
      </c>
      <c r="F100" s="15"/>
      <c r="G100" s="15"/>
      <c r="H100" s="108" t="s">
        <v>117</v>
      </c>
      <c r="I100" s="464">
        <f>L27</f>
        <v>3165.49</v>
      </c>
      <c r="J100" s="394"/>
      <c r="K100" s="465"/>
      <c r="L100" s="120"/>
    </row>
    <row r="101" spans="3:12" ht="14.25" customHeight="1" thickBot="1">
      <c r="C101" s="109"/>
      <c r="D101" s="21"/>
      <c r="E101" s="20" t="s">
        <v>172</v>
      </c>
      <c r="F101" s="18"/>
      <c r="G101" s="18"/>
      <c r="H101" s="154" t="s">
        <v>120</v>
      </c>
      <c r="I101" s="123" t="s">
        <v>420</v>
      </c>
      <c r="J101" s="133"/>
      <c r="K101" s="132">
        <f>L37</f>
        <v>5</v>
      </c>
      <c r="L101" s="120"/>
    </row>
    <row r="102" spans="3:12" ht="14.25" customHeight="1" thickBot="1">
      <c r="C102" s="122"/>
      <c r="D102" s="40"/>
      <c r="E102" s="20" t="s">
        <v>170</v>
      </c>
      <c r="F102" s="18"/>
      <c r="G102" s="18"/>
      <c r="H102" s="131" t="s">
        <v>118</v>
      </c>
      <c r="I102" s="188" t="s">
        <v>29</v>
      </c>
      <c r="J102" s="189"/>
      <c r="K102" s="190">
        <f>L51</f>
        <v>107.47</v>
      </c>
      <c r="L102" s="126"/>
    </row>
    <row r="103" spans="3:12" ht="14.25" customHeight="1" thickBot="1">
      <c r="C103" s="122"/>
      <c r="D103" s="40"/>
      <c r="E103" s="387" t="s">
        <v>107</v>
      </c>
      <c r="F103" s="388"/>
      <c r="G103" s="388"/>
      <c r="H103" s="389"/>
      <c r="I103" s="471">
        <f>(I100/K101)*((K102/100)+1)</f>
        <v>1313.4884206</v>
      </c>
      <c r="J103" s="406"/>
      <c r="K103" s="472"/>
      <c r="L103" s="126"/>
    </row>
    <row r="104" spans="3:12" ht="14.25" customHeight="1" thickBot="1">
      <c r="C104" s="134"/>
      <c r="D104" s="135"/>
      <c r="E104" s="135"/>
      <c r="F104" s="135"/>
      <c r="G104" s="135"/>
      <c r="H104" s="135"/>
      <c r="I104" s="135"/>
      <c r="J104" s="135"/>
      <c r="K104" s="135"/>
      <c r="L104" s="136"/>
    </row>
    <row r="105" spans="3:12" ht="14.25" customHeight="1" thickBot="1">
      <c r="C105" s="371" t="s">
        <v>152</v>
      </c>
      <c r="D105" s="372"/>
      <c r="E105" s="372"/>
      <c r="F105" s="372"/>
      <c r="G105" s="372"/>
      <c r="H105" s="372"/>
      <c r="I105" s="372"/>
      <c r="J105" s="372"/>
      <c r="K105" s="372"/>
      <c r="L105" s="373"/>
    </row>
    <row r="106" spans="3:12" ht="14.25" customHeight="1">
      <c r="C106" s="105" t="s">
        <v>31</v>
      </c>
      <c r="D106" s="21"/>
      <c r="E106" s="21"/>
      <c r="F106" s="21"/>
      <c r="G106" s="21"/>
      <c r="H106" s="21"/>
      <c r="I106" s="21"/>
      <c r="J106" s="21"/>
      <c r="K106" s="21"/>
      <c r="L106" s="120"/>
    </row>
    <row r="107" spans="3:12" ht="14.25" customHeight="1" thickBot="1">
      <c r="C107" s="107"/>
      <c r="D107" s="21"/>
      <c r="E107" s="21"/>
      <c r="F107" s="21"/>
      <c r="G107" s="21"/>
      <c r="H107" s="21"/>
      <c r="I107" s="21"/>
      <c r="J107" s="21"/>
      <c r="K107" s="21"/>
      <c r="L107" s="120"/>
    </row>
    <row r="108" spans="3:12" ht="14.25" customHeight="1" thickBot="1">
      <c r="C108" s="107"/>
      <c r="D108" s="21"/>
      <c r="E108" s="19" t="s">
        <v>121</v>
      </c>
      <c r="F108" s="15"/>
      <c r="G108" s="15"/>
      <c r="H108" s="108" t="s">
        <v>110</v>
      </c>
      <c r="I108" s="393">
        <f>L11</f>
        <v>359624</v>
      </c>
      <c r="J108" s="411"/>
      <c r="K108" s="470"/>
      <c r="L108" s="191"/>
    </row>
    <row r="109" spans="3:12" ht="14.25" customHeight="1" thickBot="1">
      <c r="C109" s="107"/>
      <c r="D109" s="21"/>
      <c r="E109" s="20" t="s">
        <v>122</v>
      </c>
      <c r="F109" s="18"/>
      <c r="G109" s="18"/>
      <c r="H109" s="131" t="s">
        <v>123</v>
      </c>
      <c r="I109" s="418">
        <f>L12</f>
        <v>1341.63</v>
      </c>
      <c r="J109" s="419"/>
      <c r="K109" s="420"/>
      <c r="L109" s="191"/>
    </row>
    <row r="110" spans="3:12" ht="14.25" customHeight="1" thickBot="1">
      <c r="C110" s="107"/>
      <c r="D110" s="21"/>
      <c r="E110" s="20" t="s">
        <v>124</v>
      </c>
      <c r="F110" s="18"/>
      <c r="G110" s="18"/>
      <c r="H110" s="131" t="s">
        <v>114</v>
      </c>
      <c r="I110" s="393">
        <f>L13</f>
        <v>1341.63</v>
      </c>
      <c r="J110" s="421"/>
      <c r="K110" s="395"/>
      <c r="L110" s="191"/>
    </row>
    <row r="111" spans="3:12" ht="14.25" customHeight="1" thickBot="1">
      <c r="C111" s="107"/>
      <c r="D111" s="21"/>
      <c r="E111" s="20" t="s">
        <v>125</v>
      </c>
      <c r="F111" s="18"/>
      <c r="G111" s="18"/>
      <c r="H111" s="131" t="s">
        <v>115</v>
      </c>
      <c r="I111" s="418">
        <f>L14</f>
        <v>0</v>
      </c>
      <c r="J111" s="419"/>
      <c r="K111" s="420"/>
      <c r="L111" s="191"/>
    </row>
    <row r="112" spans="3:12" ht="14.25" customHeight="1" thickBot="1">
      <c r="C112" s="107"/>
      <c r="D112" s="21"/>
      <c r="E112" s="20" t="s">
        <v>143</v>
      </c>
      <c r="F112" s="18"/>
      <c r="G112" s="18"/>
      <c r="H112" s="131" t="s">
        <v>142</v>
      </c>
      <c r="I112" s="418">
        <f>L15</f>
        <v>0</v>
      </c>
      <c r="J112" s="419"/>
      <c r="K112" s="420"/>
      <c r="L112" s="191"/>
    </row>
    <row r="113" spans="3:12" ht="14.25" customHeight="1" thickBot="1">
      <c r="C113" s="107"/>
      <c r="D113" s="21"/>
      <c r="E113" s="20" t="s">
        <v>173</v>
      </c>
      <c r="F113" s="18"/>
      <c r="G113" s="18"/>
      <c r="H113" s="131" t="s">
        <v>126</v>
      </c>
      <c r="I113" s="152" t="s">
        <v>420</v>
      </c>
      <c r="J113" s="121"/>
      <c r="K113" s="192" t="str">
        <f>L28</f>
        <v>7</v>
      </c>
      <c r="L113" s="191"/>
    </row>
    <row r="114" spans="3:12" ht="14.25" customHeight="1" thickBot="1">
      <c r="C114" s="107"/>
      <c r="D114" s="40"/>
      <c r="E114" s="140" t="s">
        <v>174</v>
      </c>
      <c r="F114" s="15"/>
      <c r="G114" s="15"/>
      <c r="H114" s="114" t="s">
        <v>127</v>
      </c>
      <c r="I114" s="123" t="s">
        <v>60</v>
      </c>
      <c r="J114" s="181"/>
      <c r="K114" s="141" t="str">
        <f>L29</f>
        <v>84</v>
      </c>
      <c r="L114" s="193"/>
    </row>
    <row r="115" spans="3:12" ht="14.25" customHeight="1" thickBot="1">
      <c r="C115" s="107"/>
      <c r="D115" s="21"/>
      <c r="E115" s="20" t="s">
        <v>175</v>
      </c>
      <c r="F115" s="18"/>
      <c r="G115" s="18"/>
      <c r="H115" s="131" t="s">
        <v>128</v>
      </c>
      <c r="I115" s="20" t="s">
        <v>29</v>
      </c>
      <c r="J115" s="156"/>
      <c r="K115" s="157">
        <f>L30</f>
        <v>50.72</v>
      </c>
      <c r="L115" s="191"/>
    </row>
    <row r="116" spans="3:12" ht="14.25" customHeight="1" thickBot="1">
      <c r="C116" s="122"/>
      <c r="D116" s="40"/>
      <c r="E116" s="387" t="s">
        <v>107</v>
      </c>
      <c r="F116" s="388"/>
      <c r="G116" s="388"/>
      <c r="H116" s="389"/>
      <c r="I116" s="415">
        <f>((I108-(K113*(I110+I111+I112))-I109)*(K115/100))/K114</f>
        <v>2106.636844190476</v>
      </c>
      <c r="J116" s="416"/>
      <c r="K116" s="417"/>
      <c r="L116" s="194"/>
    </row>
    <row r="117" spans="3:12" ht="14.25" customHeight="1" thickBot="1">
      <c r="C117" s="149"/>
      <c r="D117" s="145"/>
      <c r="E117" s="26"/>
      <c r="F117" s="26"/>
      <c r="G117" s="26"/>
      <c r="H117" s="26"/>
      <c r="I117" s="207"/>
      <c r="J117" s="146"/>
      <c r="K117" s="26"/>
      <c r="L117" s="147"/>
    </row>
    <row r="118" spans="2:12" ht="14.25" customHeight="1" thickBot="1">
      <c r="B118" s="100"/>
      <c r="C118" s="21"/>
      <c r="D118" s="128"/>
      <c r="E118" s="21"/>
      <c r="F118" s="21"/>
      <c r="G118" s="21"/>
      <c r="H118" s="21"/>
      <c r="I118" s="21"/>
      <c r="J118" s="129"/>
      <c r="K118" s="21"/>
      <c r="L118" s="21"/>
    </row>
    <row r="119" spans="3:12" ht="14.25" customHeight="1" thickBot="1">
      <c r="C119" s="371" t="s">
        <v>157</v>
      </c>
      <c r="D119" s="372"/>
      <c r="E119" s="372"/>
      <c r="F119" s="372"/>
      <c r="G119" s="372"/>
      <c r="H119" s="372"/>
      <c r="I119" s="372"/>
      <c r="J119" s="372"/>
      <c r="K119" s="372"/>
      <c r="L119" s="373"/>
    </row>
    <row r="120" spans="3:12" ht="14.25" customHeight="1">
      <c r="C120" s="105" t="s">
        <v>144</v>
      </c>
      <c r="D120" s="21"/>
      <c r="E120" s="21"/>
      <c r="F120" s="21"/>
      <c r="G120" s="21"/>
      <c r="H120" s="21"/>
      <c r="I120" s="21"/>
      <c r="J120" s="21"/>
      <c r="K120" s="21"/>
      <c r="L120" s="120"/>
    </row>
    <row r="121" spans="3:12" ht="14.25" customHeight="1" thickBot="1">
      <c r="C121" s="105"/>
      <c r="D121" s="21"/>
      <c r="E121" s="21"/>
      <c r="F121" s="21"/>
      <c r="G121" s="21"/>
      <c r="H121" s="17"/>
      <c r="I121" s="21"/>
      <c r="J121" s="21"/>
      <c r="K121" s="21"/>
      <c r="L121" s="120"/>
    </row>
    <row r="122" spans="3:12" ht="14.25" customHeight="1" thickBot="1">
      <c r="C122" s="109"/>
      <c r="D122" s="21"/>
      <c r="E122" s="19" t="s">
        <v>140</v>
      </c>
      <c r="F122" s="15"/>
      <c r="G122" s="15"/>
      <c r="H122" s="108" t="s">
        <v>141</v>
      </c>
      <c r="I122" s="393">
        <f>L16</f>
        <v>20510.2</v>
      </c>
      <c r="J122" s="411"/>
      <c r="K122" s="470"/>
      <c r="L122" s="120"/>
    </row>
    <row r="123" spans="3:12" ht="14.25" customHeight="1" thickBot="1">
      <c r="C123" s="109"/>
      <c r="D123" s="21"/>
      <c r="E123" s="20" t="s">
        <v>176</v>
      </c>
      <c r="F123" s="18"/>
      <c r="G123" s="18"/>
      <c r="H123" s="131" t="s">
        <v>145</v>
      </c>
      <c r="I123" s="19" t="s">
        <v>60</v>
      </c>
      <c r="J123" s="130"/>
      <c r="K123" s="141">
        <f>L32</f>
        <v>90</v>
      </c>
      <c r="L123" s="120"/>
    </row>
    <row r="124" spans="3:12" ht="14.25" customHeight="1" thickBot="1">
      <c r="C124" s="109"/>
      <c r="D124" s="21"/>
      <c r="E124" s="20" t="s">
        <v>177</v>
      </c>
      <c r="F124" s="18"/>
      <c r="G124" s="18"/>
      <c r="H124" s="131" t="s">
        <v>146</v>
      </c>
      <c r="I124" s="19" t="s">
        <v>29</v>
      </c>
      <c r="J124" s="130"/>
      <c r="K124" s="141">
        <f>L33</f>
        <v>73.44</v>
      </c>
      <c r="L124" s="120"/>
    </row>
    <row r="125" spans="3:12" ht="14.25" customHeight="1" thickBot="1">
      <c r="C125" s="109"/>
      <c r="D125" s="21"/>
      <c r="E125" s="387" t="s">
        <v>107</v>
      </c>
      <c r="F125" s="388"/>
      <c r="G125" s="388"/>
      <c r="H125" s="389"/>
      <c r="I125" s="415">
        <f>(I122*(K124/100))/K123</f>
        <v>167.363232</v>
      </c>
      <c r="J125" s="416"/>
      <c r="K125" s="417"/>
      <c r="L125" s="120"/>
    </row>
    <row r="126" spans="3:12" ht="14.25" customHeight="1" thickBot="1">
      <c r="C126" s="127"/>
      <c r="D126" s="21"/>
      <c r="E126" s="21"/>
      <c r="F126" s="21"/>
      <c r="G126" s="21"/>
      <c r="H126" s="21"/>
      <c r="I126" s="21"/>
      <c r="J126" s="21"/>
      <c r="K126" s="21"/>
      <c r="L126" s="120"/>
    </row>
    <row r="127" spans="3:12" ht="14.25" customHeight="1" thickBot="1">
      <c r="C127" s="371" t="s">
        <v>158</v>
      </c>
      <c r="D127" s="372"/>
      <c r="E127" s="372"/>
      <c r="F127" s="372"/>
      <c r="G127" s="372"/>
      <c r="H127" s="372"/>
      <c r="I127" s="372"/>
      <c r="J127" s="372"/>
      <c r="K127" s="372"/>
      <c r="L127" s="373"/>
    </row>
    <row r="128" spans="3:12" ht="14.25" customHeight="1">
      <c r="C128" s="105" t="s">
        <v>129</v>
      </c>
      <c r="D128" s="21"/>
      <c r="E128" s="21"/>
      <c r="F128" s="21"/>
      <c r="G128" s="21"/>
      <c r="H128" s="21"/>
      <c r="I128" s="21"/>
      <c r="J128" s="21"/>
      <c r="K128" s="21"/>
      <c r="L128" s="120"/>
    </row>
    <row r="129" spans="3:12" ht="14.25" customHeight="1" thickBot="1">
      <c r="C129" s="105"/>
      <c r="D129" s="21"/>
      <c r="E129" s="21"/>
      <c r="F129" s="21"/>
      <c r="G129" s="21"/>
      <c r="H129" s="17"/>
      <c r="I129" s="21"/>
      <c r="J129" s="21"/>
      <c r="K129" s="21"/>
      <c r="L129" s="120"/>
    </row>
    <row r="130" spans="3:12" ht="14.25" customHeight="1" thickBot="1">
      <c r="C130" s="109"/>
      <c r="D130" s="21"/>
      <c r="E130" s="19" t="s">
        <v>178</v>
      </c>
      <c r="F130" s="15"/>
      <c r="G130" s="15"/>
      <c r="H130" s="108"/>
      <c r="I130" s="393">
        <f>L23</f>
        <v>0</v>
      </c>
      <c r="J130" s="411"/>
      <c r="K130" s="470"/>
      <c r="L130" s="120"/>
    </row>
    <row r="131" spans="3:12" ht="14.25" customHeight="1" thickBot="1">
      <c r="C131" s="109"/>
      <c r="D131" s="21"/>
      <c r="E131" s="20" t="s">
        <v>179</v>
      </c>
      <c r="F131" s="18"/>
      <c r="G131" s="18"/>
      <c r="H131" s="131" t="s">
        <v>130</v>
      </c>
      <c r="I131" s="418">
        <f>L24</f>
        <v>144.46</v>
      </c>
      <c r="J131" s="419"/>
      <c r="K131" s="420"/>
      <c r="L131" s="120"/>
    </row>
    <row r="132" spans="3:12" ht="14.25" customHeight="1" thickBot="1">
      <c r="C132" s="109"/>
      <c r="D132" s="21"/>
      <c r="E132" s="20" t="s">
        <v>180</v>
      </c>
      <c r="F132" s="18"/>
      <c r="G132" s="18"/>
      <c r="H132" s="131"/>
      <c r="I132" s="418">
        <f>L25</f>
        <v>3597.5</v>
      </c>
      <c r="J132" s="419"/>
      <c r="K132" s="420"/>
      <c r="L132" s="120"/>
    </row>
    <row r="133" spans="3:12" ht="14.25" customHeight="1" thickBot="1">
      <c r="C133" s="109" t="s">
        <v>0</v>
      </c>
      <c r="D133" s="21"/>
      <c r="E133" s="387" t="s">
        <v>107</v>
      </c>
      <c r="F133" s="388"/>
      <c r="G133" s="388"/>
      <c r="H133" s="389"/>
      <c r="I133" s="415">
        <f>(I130+I132+I131)/12</f>
        <v>311.83</v>
      </c>
      <c r="J133" s="416"/>
      <c r="K133" s="417"/>
      <c r="L133" s="120"/>
    </row>
    <row r="134" spans="3:12" ht="14.25" customHeight="1" thickBot="1">
      <c r="C134" s="127"/>
      <c r="D134" s="21"/>
      <c r="E134" s="21"/>
      <c r="F134" s="21"/>
      <c r="G134" s="21"/>
      <c r="H134" s="21"/>
      <c r="I134" s="21"/>
      <c r="J134" s="129"/>
      <c r="K134" s="21"/>
      <c r="L134" s="120"/>
    </row>
    <row r="135" spans="3:12" ht="14.25" customHeight="1" thickBot="1">
      <c r="C135" s="371" t="s">
        <v>159</v>
      </c>
      <c r="D135" s="372"/>
      <c r="E135" s="372"/>
      <c r="F135" s="372"/>
      <c r="G135" s="372"/>
      <c r="H135" s="372"/>
      <c r="I135" s="372"/>
      <c r="J135" s="372"/>
      <c r="K135" s="372"/>
      <c r="L135" s="373"/>
    </row>
    <row r="136" spans="3:12" ht="14.25" customHeight="1">
      <c r="C136" s="105" t="s">
        <v>155</v>
      </c>
      <c r="D136" s="21"/>
      <c r="E136" s="21"/>
      <c r="F136" s="21"/>
      <c r="G136" s="21"/>
      <c r="H136" s="21"/>
      <c r="I136" s="21"/>
      <c r="J136" s="21"/>
      <c r="K136" s="21"/>
      <c r="L136" s="120"/>
    </row>
    <row r="137" spans="3:12" ht="14.25" customHeight="1" thickBot="1">
      <c r="C137" s="107"/>
      <c r="D137" s="21"/>
      <c r="E137" s="21"/>
      <c r="F137" s="21"/>
      <c r="G137" s="21"/>
      <c r="H137" s="21"/>
      <c r="I137" s="21"/>
      <c r="J137" s="21"/>
      <c r="K137" s="21"/>
      <c r="L137" s="120"/>
    </row>
    <row r="138" spans="3:12" ht="14.25" customHeight="1" thickBot="1">
      <c r="C138" s="107"/>
      <c r="D138" s="21"/>
      <c r="E138" s="19" t="s">
        <v>121</v>
      </c>
      <c r="F138" s="15"/>
      <c r="G138" s="15"/>
      <c r="H138" s="108" t="s">
        <v>110</v>
      </c>
      <c r="I138" s="393">
        <f>L11</f>
        <v>359624</v>
      </c>
      <c r="J138" s="411"/>
      <c r="K138" s="470"/>
      <c r="L138" s="120"/>
    </row>
    <row r="139" spans="3:12" ht="14.25" customHeight="1" thickBot="1">
      <c r="C139" s="107"/>
      <c r="D139" s="21"/>
      <c r="E139" s="19" t="s">
        <v>181</v>
      </c>
      <c r="F139" s="15"/>
      <c r="G139" s="15"/>
      <c r="H139" s="114" t="s">
        <v>1</v>
      </c>
      <c r="I139" s="195" t="s">
        <v>29</v>
      </c>
      <c r="J139" s="130"/>
      <c r="K139" s="141">
        <f>L48</f>
        <v>8.06</v>
      </c>
      <c r="L139" s="120"/>
    </row>
    <row r="140" spans="3:12" ht="14.25" customHeight="1" thickBot="1">
      <c r="C140" s="109"/>
      <c r="D140" s="21"/>
      <c r="E140" s="20" t="s">
        <v>182</v>
      </c>
      <c r="F140" s="18"/>
      <c r="G140" s="18"/>
      <c r="H140" s="131" t="s">
        <v>147</v>
      </c>
      <c r="I140" s="497">
        <f>L49</f>
        <v>60</v>
      </c>
      <c r="J140" s="498"/>
      <c r="K140" s="499"/>
      <c r="L140" s="120"/>
    </row>
    <row r="141" spans="3:12" ht="14.25" customHeight="1" thickBot="1">
      <c r="C141" s="107"/>
      <c r="D141" s="21"/>
      <c r="E141" s="19" t="s">
        <v>183</v>
      </c>
      <c r="F141" s="15"/>
      <c r="G141" s="15"/>
      <c r="H141" s="114"/>
      <c r="I141" s="123" t="s">
        <v>29</v>
      </c>
      <c r="J141" s="130"/>
      <c r="K141" s="141">
        <f>L50</f>
        <v>7.38</v>
      </c>
      <c r="L141" s="120"/>
    </row>
    <row r="142" spans="3:12" ht="14.25" customHeight="1" thickBot="1">
      <c r="C142" s="109"/>
      <c r="D142" s="21"/>
      <c r="E142" s="387" t="s">
        <v>107</v>
      </c>
      <c r="F142" s="388"/>
      <c r="G142" s="388"/>
      <c r="H142" s="389"/>
      <c r="I142" s="415">
        <f>(((I138*(K139/100))*((K141/100)+1))+I140)/12</f>
        <v>2598.7365538933336</v>
      </c>
      <c r="J142" s="416"/>
      <c r="K142" s="417"/>
      <c r="L142" s="120"/>
    </row>
    <row r="143" spans="3:12" ht="14.25" customHeight="1" thickBot="1">
      <c r="C143" s="117"/>
      <c r="D143" s="26"/>
      <c r="E143" s="25"/>
      <c r="F143" s="25"/>
      <c r="G143" s="25"/>
      <c r="H143" s="25"/>
      <c r="I143" s="180"/>
      <c r="J143" s="180"/>
      <c r="K143" s="180"/>
      <c r="L143" s="147"/>
    </row>
    <row r="144" spans="3:12" ht="14.25" customHeight="1">
      <c r="C144" s="21"/>
      <c r="D144" s="128"/>
      <c r="E144" s="21"/>
      <c r="F144" s="21"/>
      <c r="G144" s="21"/>
      <c r="H144" s="21"/>
      <c r="I144" s="208"/>
      <c r="J144" s="129"/>
      <c r="K144" s="21"/>
      <c r="L144" s="21"/>
    </row>
    <row r="145" spans="3:12" ht="14.25" customHeight="1">
      <c r="C145" s="425" t="s">
        <v>2</v>
      </c>
      <c r="D145" s="425"/>
      <c r="E145" s="425"/>
      <c r="F145" s="425"/>
      <c r="G145" s="425"/>
      <c r="H145" s="425"/>
      <c r="I145" s="425"/>
      <c r="J145" s="425"/>
      <c r="K145" s="425"/>
      <c r="L145" s="425"/>
    </row>
    <row r="146" spans="3:12" ht="14.25" customHeight="1" thickBot="1">
      <c r="C146" s="21"/>
      <c r="D146" s="21"/>
      <c r="E146" s="21"/>
      <c r="F146" s="21"/>
      <c r="G146" s="21"/>
      <c r="H146" s="21"/>
      <c r="I146" s="21"/>
      <c r="J146" s="129"/>
      <c r="K146" s="21"/>
      <c r="L146" s="21"/>
    </row>
    <row r="147" spans="3:12" s="100" customFormat="1" ht="14.25" customHeight="1" thickBot="1">
      <c r="C147" s="371" t="s">
        <v>3</v>
      </c>
      <c r="D147" s="372"/>
      <c r="E147" s="372"/>
      <c r="F147" s="372"/>
      <c r="G147" s="372"/>
      <c r="H147" s="372"/>
      <c r="I147" s="372"/>
      <c r="J147" s="372"/>
      <c r="K147" s="372"/>
      <c r="L147" s="373"/>
    </row>
    <row r="148" spans="3:12" s="104" customFormat="1" ht="14.25" customHeight="1">
      <c r="C148" s="105" t="s">
        <v>156</v>
      </c>
      <c r="D148" s="17"/>
      <c r="E148" s="24"/>
      <c r="F148" s="24"/>
      <c r="G148" s="24"/>
      <c r="H148" s="24"/>
      <c r="I148" s="24"/>
      <c r="J148" s="17"/>
      <c r="K148" s="17"/>
      <c r="L148" s="106"/>
    </row>
    <row r="149" spans="3:12" s="104" customFormat="1" ht="14.25" customHeight="1" thickBot="1">
      <c r="C149" s="107"/>
      <c r="D149" s="17"/>
      <c r="E149" s="24"/>
      <c r="F149" s="24"/>
      <c r="G149" s="24"/>
      <c r="H149" s="24"/>
      <c r="I149" s="24"/>
      <c r="J149" s="17"/>
      <c r="K149" s="17"/>
      <c r="L149" s="106"/>
    </row>
    <row r="150" spans="3:12" s="104" customFormat="1" ht="14.25" customHeight="1" thickBot="1">
      <c r="C150" s="107"/>
      <c r="E150" s="19" t="s">
        <v>121</v>
      </c>
      <c r="F150" s="15"/>
      <c r="G150" s="15"/>
      <c r="H150" s="108" t="s">
        <v>110</v>
      </c>
      <c r="I150" s="393">
        <f aca="true" t="shared" si="3" ref="I150:I155">L11</f>
        <v>359624</v>
      </c>
      <c r="J150" s="411"/>
      <c r="K150" s="470"/>
      <c r="L150" s="106"/>
    </row>
    <row r="151" spans="3:12" s="104" customFormat="1" ht="14.25" customHeight="1" thickBot="1">
      <c r="C151" s="107"/>
      <c r="E151" s="20" t="s">
        <v>122</v>
      </c>
      <c r="F151" s="18"/>
      <c r="G151" s="18"/>
      <c r="H151" s="131" t="s">
        <v>123</v>
      </c>
      <c r="I151" s="393">
        <f t="shared" si="3"/>
        <v>1341.63</v>
      </c>
      <c r="J151" s="411"/>
      <c r="K151" s="470"/>
      <c r="L151" s="106"/>
    </row>
    <row r="152" spans="3:12" s="104" customFormat="1" ht="14.25" customHeight="1" thickBot="1">
      <c r="C152" s="107"/>
      <c r="E152" s="20" t="s">
        <v>4</v>
      </c>
      <c r="F152" s="18"/>
      <c r="G152" s="18"/>
      <c r="H152" s="131" t="s">
        <v>114</v>
      </c>
      <c r="I152" s="418">
        <f t="shared" si="3"/>
        <v>1341.63</v>
      </c>
      <c r="J152" s="419"/>
      <c r="K152" s="420"/>
      <c r="L152" s="158"/>
    </row>
    <row r="153" spans="3:12" s="104" customFormat="1" ht="14.25" customHeight="1" thickBot="1">
      <c r="C153" s="107"/>
      <c r="E153" s="20" t="s">
        <v>125</v>
      </c>
      <c r="F153" s="18"/>
      <c r="G153" s="18"/>
      <c r="H153" s="131" t="s">
        <v>115</v>
      </c>
      <c r="I153" s="418">
        <f t="shared" si="3"/>
        <v>0</v>
      </c>
      <c r="J153" s="419"/>
      <c r="K153" s="420"/>
      <c r="L153" s="106"/>
    </row>
    <row r="154" spans="3:12" s="104" customFormat="1" ht="14.25" customHeight="1" thickBot="1">
      <c r="C154" s="107"/>
      <c r="E154" s="20" t="s">
        <v>143</v>
      </c>
      <c r="F154" s="18"/>
      <c r="G154" s="18"/>
      <c r="H154" s="131" t="s">
        <v>142</v>
      </c>
      <c r="I154" s="418">
        <f t="shared" si="3"/>
        <v>0</v>
      </c>
      <c r="J154" s="419"/>
      <c r="K154" s="420"/>
      <c r="L154" s="106"/>
    </row>
    <row r="155" spans="3:12" s="104" customFormat="1" ht="14.25" customHeight="1" thickBot="1">
      <c r="C155" s="107"/>
      <c r="E155" s="20" t="s">
        <v>140</v>
      </c>
      <c r="F155" s="18"/>
      <c r="G155" s="18"/>
      <c r="H155" s="131" t="s">
        <v>141</v>
      </c>
      <c r="I155" s="418">
        <f t="shared" si="3"/>
        <v>20510.2</v>
      </c>
      <c r="J155" s="419"/>
      <c r="K155" s="420"/>
      <c r="L155" s="106"/>
    </row>
    <row r="156" spans="3:12" s="104" customFormat="1" ht="14.25" customHeight="1" thickBot="1">
      <c r="C156" s="107"/>
      <c r="E156" s="20" t="s">
        <v>184</v>
      </c>
      <c r="F156" s="18"/>
      <c r="G156" s="18"/>
      <c r="H156" s="131" t="s">
        <v>5</v>
      </c>
      <c r="I156" s="19" t="s">
        <v>420</v>
      </c>
      <c r="J156" s="130"/>
      <c r="K156" s="139" t="str">
        <f>L28</f>
        <v>7</v>
      </c>
      <c r="L156" s="106"/>
    </row>
    <row r="157" spans="3:12" s="100" customFormat="1" ht="14.25" customHeight="1" thickBot="1">
      <c r="C157" s="109"/>
      <c r="E157" s="19" t="s">
        <v>185</v>
      </c>
      <c r="F157" s="15"/>
      <c r="G157" s="15"/>
      <c r="H157" s="131" t="s">
        <v>6</v>
      </c>
      <c r="I157" s="476">
        <f>L36</f>
        <v>3000</v>
      </c>
      <c r="J157" s="423"/>
      <c r="K157" s="477"/>
      <c r="L157" s="106"/>
    </row>
    <row r="158" spans="3:12" s="104" customFormat="1" ht="14.25" customHeight="1" thickBot="1">
      <c r="C158" s="107"/>
      <c r="E158" s="19" t="s">
        <v>369</v>
      </c>
      <c r="F158" s="15"/>
      <c r="G158" s="15"/>
      <c r="H158" s="114" t="s">
        <v>7</v>
      </c>
      <c r="I158" s="140" t="s">
        <v>29</v>
      </c>
      <c r="J158" s="130"/>
      <c r="K158" s="199">
        <f>L47</f>
        <v>1</v>
      </c>
      <c r="L158" s="158"/>
    </row>
    <row r="159" spans="3:12" s="100" customFormat="1" ht="14.25" customHeight="1" thickBot="1">
      <c r="C159" s="109"/>
      <c r="E159" s="387" t="s">
        <v>107</v>
      </c>
      <c r="F159" s="388"/>
      <c r="G159" s="388"/>
      <c r="H159" s="389"/>
      <c r="I159" s="426">
        <f>(((I150-((K156*(I152+I153+I154))-I151))+I155)*(K158/100))/I157</f>
        <v>1.2402814</v>
      </c>
      <c r="J159" s="435"/>
      <c r="K159" s="428"/>
      <c r="L159" s="150"/>
    </row>
    <row r="160" spans="3:12" ht="14.25" customHeight="1" thickBot="1">
      <c r="C160" s="149"/>
      <c r="D160" s="26"/>
      <c r="E160" s="26"/>
      <c r="F160" s="26"/>
      <c r="G160" s="26"/>
      <c r="H160" s="26"/>
      <c r="I160" s="209"/>
      <c r="J160" s="26"/>
      <c r="K160" s="26"/>
      <c r="L160" s="147"/>
    </row>
    <row r="161" spans="3:12" s="100" customFormat="1" ht="14.25" customHeight="1" thickBot="1">
      <c r="C161" s="21"/>
      <c r="D161" s="21"/>
      <c r="E161" s="21"/>
      <c r="F161" s="21"/>
      <c r="G161" s="21"/>
      <c r="H161" s="21"/>
      <c r="I161" s="210"/>
      <c r="J161" s="21"/>
      <c r="K161" s="21"/>
      <c r="L161" s="21"/>
    </row>
    <row r="162" spans="3:12" s="100" customFormat="1" ht="14.25" customHeight="1" thickBot="1">
      <c r="C162" s="371" t="s">
        <v>105</v>
      </c>
      <c r="D162" s="372"/>
      <c r="E162" s="372"/>
      <c r="F162" s="372"/>
      <c r="G162" s="372"/>
      <c r="H162" s="372"/>
      <c r="I162" s="372"/>
      <c r="J162" s="372"/>
      <c r="K162" s="372"/>
      <c r="L162" s="373"/>
    </row>
    <row r="163" spans="3:12" s="104" customFormat="1" ht="14.25" customHeight="1">
      <c r="C163" s="105" t="s">
        <v>8</v>
      </c>
      <c r="D163" s="17"/>
      <c r="E163" s="24"/>
      <c r="F163" s="24"/>
      <c r="G163" s="24"/>
      <c r="H163" s="24"/>
      <c r="I163" s="24"/>
      <c r="J163" s="17"/>
      <c r="K163" s="17"/>
      <c r="L163" s="106"/>
    </row>
    <row r="164" spans="3:12" s="104" customFormat="1" ht="14.25" customHeight="1" thickBot="1">
      <c r="C164" s="105"/>
      <c r="D164" s="17"/>
      <c r="E164" s="24"/>
      <c r="F164" s="24"/>
      <c r="G164" s="24"/>
      <c r="H164" s="17"/>
      <c r="I164" s="24"/>
      <c r="J164" s="17"/>
      <c r="K164" s="17"/>
      <c r="L164" s="106"/>
    </row>
    <row r="165" spans="3:12" s="104" customFormat="1" ht="14.25" customHeight="1" thickBot="1">
      <c r="C165" s="107"/>
      <c r="E165" s="19" t="s">
        <v>186</v>
      </c>
      <c r="F165" s="15"/>
      <c r="G165" s="15"/>
      <c r="H165" s="108" t="s">
        <v>9</v>
      </c>
      <c r="I165" s="429">
        <f>L18</f>
        <v>5.83</v>
      </c>
      <c r="J165" s="430"/>
      <c r="K165" s="431"/>
      <c r="L165" s="106"/>
    </row>
    <row r="166" spans="3:12" s="104" customFormat="1" ht="14.25" customHeight="1" thickBot="1">
      <c r="C166" s="107"/>
      <c r="E166" s="20" t="s">
        <v>187</v>
      </c>
      <c r="F166" s="18"/>
      <c r="G166" s="18"/>
      <c r="H166" s="131" t="s">
        <v>10</v>
      </c>
      <c r="I166" s="19" t="s">
        <v>30</v>
      </c>
      <c r="J166" s="130"/>
      <c r="K166" s="141">
        <f>L38</f>
        <v>6</v>
      </c>
      <c r="L166" s="106"/>
    </row>
    <row r="167" spans="3:12" s="104" customFormat="1" ht="14.25" customHeight="1" thickBot="1">
      <c r="C167" s="107"/>
      <c r="E167" s="387" t="s">
        <v>107</v>
      </c>
      <c r="F167" s="388"/>
      <c r="G167" s="388"/>
      <c r="H167" s="389"/>
      <c r="I167" s="426">
        <f>I165/K166</f>
        <v>0.9716666666666667</v>
      </c>
      <c r="J167" s="435"/>
      <c r="K167" s="428"/>
      <c r="L167" s="106"/>
    </row>
    <row r="168" spans="3:12" ht="14.25" customHeight="1" thickBot="1">
      <c r="C168" s="127"/>
      <c r="D168" s="128"/>
      <c r="E168" s="21"/>
      <c r="F168" s="21"/>
      <c r="G168" s="21"/>
      <c r="H168" s="21"/>
      <c r="I168" s="21"/>
      <c r="J168" s="129"/>
      <c r="K168" s="21"/>
      <c r="L168" s="120"/>
    </row>
    <row r="169" spans="3:12" s="100" customFormat="1" ht="14.25" customHeight="1" thickBot="1">
      <c r="C169" s="371" t="s">
        <v>106</v>
      </c>
      <c r="D169" s="372"/>
      <c r="E169" s="372"/>
      <c r="F169" s="372"/>
      <c r="G169" s="372"/>
      <c r="H169" s="372"/>
      <c r="I169" s="372"/>
      <c r="J169" s="372"/>
      <c r="K169" s="372"/>
      <c r="L169" s="373"/>
    </row>
    <row r="170" spans="3:12" s="104" customFormat="1" ht="14.25" customHeight="1">
      <c r="C170" s="105" t="s">
        <v>151</v>
      </c>
      <c r="D170" s="17"/>
      <c r="E170" s="24"/>
      <c r="F170" s="24"/>
      <c r="G170" s="24"/>
      <c r="H170" s="24"/>
      <c r="I170" s="24"/>
      <c r="J170" s="17"/>
      <c r="K170" s="17"/>
      <c r="L170" s="106"/>
    </row>
    <row r="171" spans="3:12" s="104" customFormat="1" ht="14.25" customHeight="1" thickBot="1">
      <c r="C171" s="107"/>
      <c r="D171" s="17"/>
      <c r="E171" s="24"/>
      <c r="F171" s="24"/>
      <c r="G171" s="24"/>
      <c r="H171" s="24"/>
      <c r="I171" s="24"/>
      <c r="J171" s="17"/>
      <c r="K171" s="17"/>
      <c r="L171" s="106"/>
    </row>
    <row r="172" spans="3:12" s="104" customFormat="1" ht="14.25" customHeight="1" thickBot="1">
      <c r="C172" s="107"/>
      <c r="E172" s="19" t="s">
        <v>188</v>
      </c>
      <c r="F172" s="15"/>
      <c r="G172" s="15"/>
      <c r="H172" s="108" t="s">
        <v>11</v>
      </c>
      <c r="I172" s="393">
        <f>L20</f>
        <v>26.08</v>
      </c>
      <c r="J172" s="411"/>
      <c r="K172" s="470"/>
      <c r="L172" s="137"/>
    </row>
    <row r="173" spans="3:12" s="104" customFormat="1" ht="14.25" customHeight="1" thickBot="1">
      <c r="C173" s="107"/>
      <c r="E173" s="20" t="s">
        <v>189</v>
      </c>
      <c r="F173" s="18"/>
      <c r="G173" s="18"/>
      <c r="H173" s="131" t="s">
        <v>12</v>
      </c>
      <c r="I173" s="418">
        <f>L21</f>
        <v>35.12</v>
      </c>
      <c r="J173" s="419"/>
      <c r="K173" s="420"/>
      <c r="L173" s="137"/>
    </row>
    <row r="174" spans="3:12" s="104" customFormat="1" ht="14.25" customHeight="1" thickBot="1">
      <c r="C174" s="107"/>
      <c r="E174" s="20" t="s">
        <v>190</v>
      </c>
      <c r="F174" s="18"/>
      <c r="G174" s="18"/>
      <c r="H174" s="131" t="s">
        <v>13</v>
      </c>
      <c r="I174" s="19" t="s">
        <v>14</v>
      </c>
      <c r="J174" s="130"/>
      <c r="K174" s="141">
        <f>L40</f>
        <v>5.5</v>
      </c>
      <c r="L174" s="137"/>
    </row>
    <row r="175" spans="3:12" s="104" customFormat="1" ht="14.25" customHeight="1" thickBot="1">
      <c r="C175" s="107"/>
      <c r="E175" s="20" t="s">
        <v>191</v>
      </c>
      <c r="F175" s="18"/>
      <c r="G175" s="18"/>
      <c r="H175" s="131" t="s">
        <v>15</v>
      </c>
      <c r="I175" s="19" t="s">
        <v>14</v>
      </c>
      <c r="J175" s="130"/>
      <c r="K175" s="141">
        <f>L41</f>
        <v>3</v>
      </c>
      <c r="L175" s="137"/>
    </row>
    <row r="176" spans="3:12" s="104" customFormat="1" ht="14.25" customHeight="1" thickBot="1">
      <c r="C176" s="107"/>
      <c r="E176" s="20" t="s">
        <v>192</v>
      </c>
      <c r="F176" s="18"/>
      <c r="G176" s="18"/>
      <c r="H176" s="131" t="s">
        <v>16</v>
      </c>
      <c r="I176" s="152" t="s">
        <v>17</v>
      </c>
      <c r="J176" s="121"/>
      <c r="K176" s="153">
        <f>L42</f>
        <v>15000</v>
      </c>
      <c r="L176" s="137"/>
    </row>
    <row r="177" spans="3:12" s="104" customFormat="1" ht="14.25" customHeight="1" thickBot="1">
      <c r="C177" s="107"/>
      <c r="E177" s="20" t="s">
        <v>193</v>
      </c>
      <c r="F177" s="18"/>
      <c r="G177" s="18"/>
      <c r="H177" s="154" t="s">
        <v>18</v>
      </c>
      <c r="I177" s="140" t="s">
        <v>17</v>
      </c>
      <c r="J177" s="130"/>
      <c r="K177" s="155">
        <f>L43</f>
        <v>50000</v>
      </c>
      <c r="L177" s="137"/>
    </row>
    <row r="178" spans="3:12" s="104" customFormat="1" ht="14.25" customHeight="1" thickBot="1">
      <c r="C178" s="107"/>
      <c r="E178" s="20" t="s">
        <v>194</v>
      </c>
      <c r="F178" s="18"/>
      <c r="G178" s="18"/>
      <c r="H178" s="131" t="s">
        <v>19</v>
      </c>
      <c r="I178" s="20" t="s">
        <v>14</v>
      </c>
      <c r="J178" s="156"/>
      <c r="K178" s="157">
        <f>L44</f>
        <v>5</v>
      </c>
      <c r="L178" s="137"/>
    </row>
    <row r="179" spans="3:12" s="104" customFormat="1" ht="14.25" customHeight="1" thickBot="1">
      <c r="C179" s="107"/>
      <c r="E179" s="387" t="s">
        <v>107</v>
      </c>
      <c r="F179" s="388"/>
      <c r="G179" s="388"/>
      <c r="H179" s="389"/>
      <c r="I179" s="426">
        <f>((I172*(K174+K178))/K176)+((I173*K175)/K177)</f>
        <v>0.020363199999999998</v>
      </c>
      <c r="J179" s="435"/>
      <c r="K179" s="428"/>
      <c r="L179" s="158"/>
    </row>
    <row r="180" spans="3:12" ht="14.25" customHeight="1" thickBot="1">
      <c r="C180" s="117"/>
      <c r="D180" s="26"/>
      <c r="E180" s="26"/>
      <c r="F180" s="26"/>
      <c r="G180" s="26"/>
      <c r="H180" s="26"/>
      <c r="I180" s="26"/>
      <c r="J180" s="26"/>
      <c r="K180" s="145"/>
      <c r="L180" s="166"/>
    </row>
    <row r="181" spans="3:12" s="100" customFormat="1" ht="14.25" customHeight="1" thickBot="1">
      <c r="C181" s="371" t="s">
        <v>20</v>
      </c>
      <c r="D181" s="372"/>
      <c r="E181" s="372"/>
      <c r="F181" s="372"/>
      <c r="G181" s="372"/>
      <c r="H181" s="372"/>
      <c r="I181" s="372"/>
      <c r="J181" s="372"/>
      <c r="K181" s="372"/>
      <c r="L181" s="373"/>
    </row>
    <row r="182" spans="3:12" s="104" customFormat="1" ht="14.25" customHeight="1">
      <c r="C182" s="105" t="s">
        <v>21</v>
      </c>
      <c r="D182" s="17"/>
      <c r="E182" s="24"/>
      <c r="F182" s="24"/>
      <c r="G182" s="24"/>
      <c r="H182" s="24"/>
      <c r="I182" s="24"/>
      <c r="J182" s="17"/>
      <c r="K182" s="17"/>
      <c r="L182" s="106"/>
    </row>
    <row r="183" spans="3:12" s="104" customFormat="1" ht="14.25" customHeight="1" thickBot="1">
      <c r="C183" s="105"/>
      <c r="D183" s="17"/>
      <c r="E183" s="24"/>
      <c r="F183" s="24"/>
      <c r="G183" s="24"/>
      <c r="H183" s="17"/>
      <c r="I183" s="24"/>
      <c r="J183" s="17"/>
      <c r="K183" s="17"/>
      <c r="L183" s="106"/>
    </row>
    <row r="184" spans="3:12" s="104" customFormat="1" ht="14.25" customHeight="1" thickBot="1">
      <c r="C184" s="107"/>
      <c r="E184" s="19" t="s">
        <v>195</v>
      </c>
      <c r="F184" s="15"/>
      <c r="G184" s="15"/>
      <c r="H184" s="108" t="s">
        <v>22</v>
      </c>
      <c r="I184" s="393">
        <f>L22</f>
        <v>324.53593179802704</v>
      </c>
      <c r="J184" s="411"/>
      <c r="K184" s="470"/>
      <c r="L184" s="106"/>
    </row>
    <row r="185" spans="3:12" s="104" customFormat="1" ht="14.25" customHeight="1" thickBot="1">
      <c r="C185" s="107"/>
      <c r="E185" s="20" t="s">
        <v>196</v>
      </c>
      <c r="F185" s="18"/>
      <c r="G185" s="18"/>
      <c r="H185" s="131" t="s">
        <v>23</v>
      </c>
      <c r="I185" s="19" t="s">
        <v>161</v>
      </c>
      <c r="J185" s="130"/>
      <c r="K185" s="155">
        <f>L31</f>
        <v>3000</v>
      </c>
      <c r="L185" s="106"/>
    </row>
    <row r="186" spans="3:12" s="104" customFormat="1" ht="14.25" customHeight="1" thickBot="1">
      <c r="C186" s="107"/>
      <c r="E186" s="387" t="s">
        <v>107</v>
      </c>
      <c r="F186" s="388"/>
      <c r="G186" s="388"/>
      <c r="H186" s="389"/>
      <c r="I186" s="432">
        <f>I184/K185</f>
        <v>0.10817864393267568</v>
      </c>
      <c r="J186" s="433"/>
      <c r="K186" s="434"/>
      <c r="L186" s="106"/>
    </row>
    <row r="187" spans="3:12" ht="14.25" customHeight="1" thickBot="1">
      <c r="C187" s="160"/>
      <c r="D187" s="161"/>
      <c r="E187" s="161"/>
      <c r="F187" s="161"/>
      <c r="G187" s="161"/>
      <c r="H187" s="161"/>
      <c r="I187" s="161"/>
      <c r="J187" s="161"/>
      <c r="K187" s="161"/>
      <c r="L187" s="162"/>
    </row>
    <row r="188" spans="3:12" s="100" customFormat="1" ht="14.25" customHeight="1" thickBot="1">
      <c r="C188" s="371" t="s">
        <v>24</v>
      </c>
      <c r="D188" s="372"/>
      <c r="E188" s="372"/>
      <c r="F188" s="372"/>
      <c r="G188" s="372"/>
      <c r="H188" s="372"/>
      <c r="I188" s="372"/>
      <c r="J188" s="372"/>
      <c r="K188" s="372"/>
      <c r="L188" s="373"/>
    </row>
    <row r="189" spans="3:12" s="104" customFormat="1" ht="14.25" customHeight="1">
      <c r="C189" s="105" t="s">
        <v>166</v>
      </c>
      <c r="D189" s="17"/>
      <c r="E189" s="24"/>
      <c r="F189" s="24"/>
      <c r="G189" s="24"/>
      <c r="H189" s="24"/>
      <c r="I189" s="24"/>
      <c r="J189" s="17"/>
      <c r="K189" s="17"/>
      <c r="L189" s="106"/>
    </row>
    <row r="190" spans="3:12" s="104" customFormat="1" ht="14.25" customHeight="1" thickBot="1">
      <c r="C190" s="107"/>
      <c r="D190" s="17"/>
      <c r="E190" s="24"/>
      <c r="F190" s="24"/>
      <c r="G190" s="24"/>
      <c r="H190" s="24"/>
      <c r="I190" s="24"/>
      <c r="J190" s="17"/>
      <c r="K190" s="17"/>
      <c r="L190" s="106"/>
    </row>
    <row r="191" spans="3:12" s="104" customFormat="1" ht="14.25" customHeight="1" thickBot="1">
      <c r="C191" s="107"/>
      <c r="E191" s="19" t="s">
        <v>124</v>
      </c>
      <c r="F191" s="15"/>
      <c r="G191" s="15"/>
      <c r="H191" s="108" t="s">
        <v>114</v>
      </c>
      <c r="I191" s="393">
        <f>L13</f>
        <v>1341.63</v>
      </c>
      <c r="J191" s="411"/>
      <c r="K191" s="470"/>
      <c r="L191" s="106"/>
    </row>
    <row r="192" spans="3:12" s="104" customFormat="1" ht="14.25" customHeight="1" thickBot="1">
      <c r="C192" s="107"/>
      <c r="E192" s="20" t="s">
        <v>125</v>
      </c>
      <c r="F192" s="18"/>
      <c r="G192" s="18"/>
      <c r="H192" s="131" t="s">
        <v>115</v>
      </c>
      <c r="I192" s="418">
        <f>L14</f>
        <v>0</v>
      </c>
      <c r="J192" s="419"/>
      <c r="K192" s="420"/>
      <c r="L192" s="106"/>
    </row>
    <row r="193" spans="3:12" s="104" customFormat="1" ht="14.25" customHeight="1" thickBot="1">
      <c r="C193" s="107"/>
      <c r="E193" s="20" t="s">
        <v>143</v>
      </c>
      <c r="F193" s="18"/>
      <c r="G193" s="18"/>
      <c r="H193" s="131" t="s">
        <v>142</v>
      </c>
      <c r="I193" s="418">
        <f>L15</f>
        <v>0</v>
      </c>
      <c r="J193" s="419"/>
      <c r="K193" s="420"/>
      <c r="L193" s="106"/>
    </row>
    <row r="194" spans="3:12" s="104" customFormat="1" ht="14.25" customHeight="1" thickBot="1">
      <c r="C194" s="107"/>
      <c r="E194" s="20" t="s">
        <v>197</v>
      </c>
      <c r="F194" s="18"/>
      <c r="G194" s="18"/>
      <c r="H194" s="131" t="s">
        <v>25</v>
      </c>
      <c r="I194" s="418">
        <f>L17</f>
        <v>469.57</v>
      </c>
      <c r="J194" s="480"/>
      <c r="K194" s="481"/>
      <c r="L194" s="106"/>
    </row>
    <row r="195" spans="3:12" s="104" customFormat="1" ht="14.25" customHeight="1" thickBot="1">
      <c r="C195" s="107"/>
      <c r="E195" s="20" t="s">
        <v>184</v>
      </c>
      <c r="F195" s="18"/>
      <c r="G195" s="18"/>
      <c r="H195" s="131" t="s">
        <v>5</v>
      </c>
      <c r="I195" s="19" t="s">
        <v>420</v>
      </c>
      <c r="J195" s="130"/>
      <c r="K195" s="139" t="str">
        <f>L28</f>
        <v>7</v>
      </c>
      <c r="L195" s="106"/>
    </row>
    <row r="196" spans="3:12" s="104" customFormat="1" ht="14.25" customHeight="1" thickBot="1">
      <c r="C196" s="107"/>
      <c r="E196" s="20" t="s">
        <v>198</v>
      </c>
      <c r="F196" s="18"/>
      <c r="G196" s="18"/>
      <c r="H196" s="131" t="s">
        <v>26</v>
      </c>
      <c r="I196" s="152" t="s">
        <v>29</v>
      </c>
      <c r="J196" s="121"/>
      <c r="K196" s="197">
        <f>L34</f>
        <v>20</v>
      </c>
      <c r="L196" s="106"/>
    </row>
    <row r="197" spans="3:12" s="104" customFormat="1" ht="14.25" customHeight="1" thickBot="1">
      <c r="C197" s="107"/>
      <c r="E197" s="20" t="s">
        <v>199</v>
      </c>
      <c r="F197" s="18"/>
      <c r="G197" s="18"/>
      <c r="H197" s="154" t="s">
        <v>27</v>
      </c>
      <c r="I197" s="140" t="s">
        <v>161</v>
      </c>
      <c r="J197" s="164"/>
      <c r="K197" s="155">
        <f>L35</f>
        <v>275000</v>
      </c>
      <c r="L197" s="106"/>
    </row>
    <row r="198" spans="3:12" s="104" customFormat="1" ht="14.25" customHeight="1" thickBot="1">
      <c r="C198" s="107"/>
      <c r="E198" s="387" t="s">
        <v>107</v>
      </c>
      <c r="F198" s="388"/>
      <c r="G198" s="388"/>
      <c r="H198" s="389"/>
      <c r="I198" s="494">
        <f>(((((I191+I192+I193)*K195)*((K196/100)+1)))+(I194*K195))/K197</f>
        <v>0.05293338909090909</v>
      </c>
      <c r="J198" s="495"/>
      <c r="K198" s="496"/>
      <c r="L198" s="203"/>
    </row>
    <row r="199" spans="3:12" ht="14.25" customHeight="1" thickBot="1">
      <c r="C199" s="117"/>
      <c r="D199" s="67"/>
      <c r="E199" s="67"/>
      <c r="F199" s="67"/>
      <c r="G199" s="67"/>
      <c r="H199" s="67"/>
      <c r="I199" s="209"/>
      <c r="J199" s="67"/>
      <c r="K199" s="67"/>
      <c r="L199" s="166"/>
    </row>
    <row r="200" spans="3:12" ht="14.25" customHeight="1" thickBot="1">
      <c r="C200" s="371" t="s">
        <v>531</v>
      </c>
      <c r="D200" s="372"/>
      <c r="E200" s="372"/>
      <c r="F200" s="372"/>
      <c r="G200" s="372"/>
      <c r="H200" s="372"/>
      <c r="I200" s="372"/>
      <c r="J200" s="372"/>
      <c r="K200" s="372"/>
      <c r="L200" s="373"/>
    </row>
    <row r="201" spans="3:12" ht="14.25" customHeight="1">
      <c r="C201" s="315" t="s">
        <v>532</v>
      </c>
      <c r="D201" s="307"/>
      <c r="E201" s="24"/>
      <c r="F201" s="24"/>
      <c r="G201" s="24"/>
      <c r="H201" s="24"/>
      <c r="I201" s="24"/>
      <c r="J201" s="17"/>
      <c r="K201" s="17"/>
      <c r="L201" s="308"/>
    </row>
    <row r="202" spans="3:12" ht="14.25" customHeight="1" thickBot="1">
      <c r="C202" s="105"/>
      <c r="D202" s="17"/>
      <c r="E202" s="24"/>
      <c r="F202" s="24"/>
      <c r="G202" s="24"/>
      <c r="H202" s="17"/>
      <c r="I202" s="24"/>
      <c r="J202" s="17"/>
      <c r="K202" s="17"/>
      <c r="L202" s="106"/>
    </row>
    <row r="203" spans="3:12" ht="14.25" customHeight="1" thickBot="1">
      <c r="C203" s="107"/>
      <c r="D203" s="104"/>
      <c r="E203" s="19" t="s">
        <v>533</v>
      </c>
      <c r="F203" s="15"/>
      <c r="G203" s="15"/>
      <c r="H203" s="108" t="s">
        <v>536</v>
      </c>
      <c r="I203" s="429">
        <f>L19</f>
        <v>3.093</v>
      </c>
      <c r="J203" s="430"/>
      <c r="K203" s="431"/>
      <c r="L203" s="106"/>
    </row>
    <row r="204" spans="3:12" s="100" customFormat="1" ht="14.25" customHeight="1" thickBot="1">
      <c r="C204" s="107"/>
      <c r="D204" s="104"/>
      <c r="E204" s="20" t="s">
        <v>187</v>
      </c>
      <c r="F204" s="18"/>
      <c r="G204" s="18"/>
      <c r="H204" s="131" t="s">
        <v>10</v>
      </c>
      <c r="I204" s="19" t="s">
        <v>30</v>
      </c>
      <c r="J204" s="130"/>
      <c r="K204" s="141">
        <f>L38</f>
        <v>6</v>
      </c>
      <c r="L204" s="106"/>
    </row>
    <row r="205" spans="3:12" s="100" customFormat="1" ht="14.25" customHeight="1" thickBot="1">
      <c r="C205" s="107"/>
      <c r="D205" s="104"/>
      <c r="E205" s="20" t="s">
        <v>534</v>
      </c>
      <c r="F205" s="18"/>
      <c r="G205" s="18"/>
      <c r="H205" s="131" t="s">
        <v>535</v>
      </c>
      <c r="I205" s="19" t="s">
        <v>30</v>
      </c>
      <c r="J205" s="130"/>
      <c r="K205" s="313">
        <f>L39</f>
        <v>0.1667</v>
      </c>
      <c r="L205" s="106"/>
    </row>
    <row r="206" spans="3:12" ht="14.25" customHeight="1" thickBot="1">
      <c r="C206" s="107"/>
      <c r="D206" s="104"/>
      <c r="E206" s="387" t="s">
        <v>107</v>
      </c>
      <c r="F206" s="388"/>
      <c r="G206" s="388"/>
      <c r="H206" s="389"/>
      <c r="I206" s="426">
        <f>(I203/K204)*K205</f>
        <v>0.08593384999999999</v>
      </c>
      <c r="J206" s="435"/>
      <c r="K206" s="428"/>
      <c r="L206" s="106"/>
    </row>
    <row r="207" spans="3:12" ht="14.25" customHeight="1" thickBot="1">
      <c r="C207" s="250"/>
      <c r="D207" s="314"/>
      <c r="E207" s="25"/>
      <c r="F207" s="25"/>
      <c r="G207" s="25"/>
      <c r="H207" s="25"/>
      <c r="I207" s="306"/>
      <c r="J207" s="306"/>
      <c r="K207" s="306"/>
      <c r="L207" s="119"/>
    </row>
    <row r="208" spans="3:12" ht="14.25" customHeight="1">
      <c r="C208" s="176"/>
      <c r="D208" s="104"/>
      <c r="E208" s="14"/>
      <c r="F208" s="14"/>
      <c r="G208" s="14"/>
      <c r="H208" s="14"/>
      <c r="I208" s="30"/>
      <c r="J208" s="30"/>
      <c r="K208" s="30"/>
      <c r="L208" s="17"/>
    </row>
    <row r="209" spans="1:12" ht="14.25" customHeight="1">
      <c r="A209" s="438" t="s">
        <v>370</v>
      </c>
      <c r="B209" s="438"/>
      <c r="C209" s="438"/>
      <c r="D209" s="438"/>
      <c r="E209" s="438"/>
      <c r="F209" s="438"/>
      <c r="G209" s="438"/>
      <c r="H209" s="438"/>
      <c r="I209" s="438"/>
      <c r="J209" s="438"/>
      <c r="K209" s="438"/>
      <c r="L209" s="438"/>
    </row>
    <row r="210" spans="3:12" ht="14.25" customHeight="1">
      <c r="C210" s="100"/>
      <c r="D210" s="168"/>
      <c r="L210" s="168"/>
    </row>
    <row r="211" spans="1:12" ht="14.25" customHeight="1">
      <c r="A211" s="439" t="s">
        <v>459</v>
      </c>
      <c r="B211" s="440"/>
      <c r="C211" s="440"/>
      <c r="D211" s="440"/>
      <c r="E211" s="440"/>
      <c r="F211" s="440"/>
      <c r="G211" s="440"/>
      <c r="H211" s="440"/>
      <c r="I211" s="440"/>
      <c r="J211" s="440"/>
      <c r="K211" s="440"/>
      <c r="L211" s="440"/>
    </row>
    <row r="212" spans="1:12" ht="14.25" customHeight="1">
      <c r="A212" s="440"/>
      <c r="B212" s="440"/>
      <c r="C212" s="440"/>
      <c r="D212" s="440"/>
      <c r="E212" s="440"/>
      <c r="F212" s="440"/>
      <c r="G212" s="440"/>
      <c r="H212" s="440"/>
      <c r="I212" s="440"/>
      <c r="J212" s="440"/>
      <c r="K212" s="440"/>
      <c r="L212" s="440"/>
    </row>
    <row r="213" spans="1:12" ht="14.25" customHeight="1">
      <c r="A213" s="440"/>
      <c r="B213" s="440"/>
      <c r="C213" s="440"/>
      <c r="D213" s="440"/>
      <c r="E213" s="440"/>
      <c r="F213" s="440"/>
      <c r="G213" s="440"/>
      <c r="H213" s="440"/>
      <c r="I213" s="440"/>
      <c r="J213" s="440"/>
      <c r="K213" s="440"/>
      <c r="L213" s="440"/>
    </row>
    <row r="214" spans="1:12" ht="14.25" customHeight="1">
      <c r="A214" s="169"/>
      <c r="B214" s="169"/>
      <c r="C214" s="169"/>
      <c r="D214" s="169"/>
      <c r="E214" s="169"/>
      <c r="F214" s="169"/>
      <c r="G214" s="169"/>
      <c r="H214" s="169"/>
      <c r="I214" s="169"/>
      <c r="J214" s="169"/>
      <c r="K214" s="169"/>
      <c r="L214" s="169"/>
    </row>
    <row r="215" spans="1:12" s="104" customFormat="1" ht="14.25" customHeight="1">
      <c r="A215" s="436" t="s">
        <v>372</v>
      </c>
      <c r="B215" s="437"/>
      <c r="C215" s="437"/>
      <c r="D215" s="437"/>
      <c r="E215" s="437"/>
      <c r="F215" s="437"/>
      <c r="G215" s="437"/>
      <c r="H215" s="437"/>
      <c r="I215" s="437"/>
      <c r="J215" s="437"/>
      <c r="K215" s="437"/>
      <c r="L215" s="437"/>
    </row>
    <row r="216" spans="1:12" s="104" customFormat="1" ht="14.25" customHeight="1">
      <c r="A216" s="437"/>
      <c r="B216" s="437"/>
      <c r="C216" s="437"/>
      <c r="D216" s="437"/>
      <c r="E216" s="437"/>
      <c r="F216" s="437"/>
      <c r="G216" s="437"/>
      <c r="H216" s="437"/>
      <c r="I216" s="437"/>
      <c r="J216" s="437"/>
      <c r="K216" s="437"/>
      <c r="L216" s="437"/>
    </row>
    <row r="217" spans="1:12" s="104" customFormat="1" ht="14.25" customHeight="1">
      <c r="A217" s="170"/>
      <c r="B217" s="170"/>
      <c r="C217" s="171"/>
      <c r="D217" s="170"/>
      <c r="E217" s="170"/>
      <c r="F217" s="170"/>
      <c r="G217" s="170"/>
      <c r="H217" s="170"/>
      <c r="I217" s="170"/>
      <c r="J217" s="170"/>
      <c r="K217" s="170"/>
      <c r="L217" s="172"/>
    </row>
    <row r="218" spans="1:12" s="104" customFormat="1" ht="14.25" customHeight="1">
      <c r="A218" s="436" t="s">
        <v>460</v>
      </c>
      <c r="B218" s="437"/>
      <c r="C218" s="437"/>
      <c r="D218" s="437"/>
      <c r="E218" s="437"/>
      <c r="F218" s="437"/>
      <c r="G218" s="437"/>
      <c r="H218" s="437"/>
      <c r="I218" s="437"/>
      <c r="J218" s="437"/>
      <c r="K218" s="437"/>
      <c r="L218" s="437"/>
    </row>
    <row r="219" spans="1:12" s="104" customFormat="1" ht="14.25" customHeight="1">
      <c r="A219" s="437"/>
      <c r="B219" s="437"/>
      <c r="C219" s="437"/>
      <c r="D219" s="437"/>
      <c r="E219" s="437"/>
      <c r="F219" s="437"/>
      <c r="G219" s="437"/>
      <c r="H219" s="437"/>
      <c r="I219" s="437"/>
      <c r="J219" s="437"/>
      <c r="K219" s="437"/>
      <c r="L219" s="437"/>
    </row>
    <row r="220" spans="1:12" s="104" customFormat="1" ht="14.25" customHeight="1">
      <c r="A220" s="437"/>
      <c r="B220" s="437"/>
      <c r="C220" s="437"/>
      <c r="D220" s="437"/>
      <c r="E220" s="437"/>
      <c r="F220" s="437"/>
      <c r="G220" s="437"/>
      <c r="H220" s="437"/>
      <c r="I220" s="437"/>
      <c r="J220" s="437"/>
      <c r="K220" s="437"/>
      <c r="L220" s="437"/>
    </row>
    <row r="221" spans="1:12" s="104" customFormat="1" ht="14.25" customHeight="1">
      <c r="A221" s="170"/>
      <c r="B221" s="170"/>
      <c r="C221" s="171"/>
      <c r="D221" s="170"/>
      <c r="E221" s="170"/>
      <c r="F221" s="170"/>
      <c r="G221" s="170"/>
      <c r="H221" s="170"/>
      <c r="I221" s="170"/>
      <c r="J221" s="170"/>
      <c r="K221" s="170"/>
      <c r="L221" s="173"/>
    </row>
    <row r="222" spans="1:12" s="104" customFormat="1" ht="14.25" customHeight="1">
      <c r="A222" s="436" t="s">
        <v>374</v>
      </c>
      <c r="B222" s="437"/>
      <c r="C222" s="437"/>
      <c r="D222" s="437"/>
      <c r="E222" s="437"/>
      <c r="F222" s="437"/>
      <c r="G222" s="437"/>
      <c r="H222" s="437"/>
      <c r="I222" s="437"/>
      <c r="J222" s="437"/>
      <c r="K222" s="437"/>
      <c r="L222" s="437"/>
    </row>
    <row r="223" spans="1:12" s="104" customFormat="1" ht="14.25" customHeight="1">
      <c r="A223" s="437"/>
      <c r="B223" s="437"/>
      <c r="C223" s="437"/>
      <c r="D223" s="437"/>
      <c r="E223" s="437"/>
      <c r="F223" s="437"/>
      <c r="G223" s="437"/>
      <c r="H223" s="437"/>
      <c r="I223" s="437"/>
      <c r="J223" s="437"/>
      <c r="K223" s="437"/>
      <c r="L223" s="437"/>
    </row>
    <row r="224" spans="1:12" ht="14.25" customHeight="1">
      <c r="A224" s="437"/>
      <c r="B224" s="437"/>
      <c r="C224" s="437"/>
      <c r="D224" s="437"/>
      <c r="E224" s="437"/>
      <c r="F224" s="437"/>
      <c r="G224" s="437"/>
      <c r="H224" s="437"/>
      <c r="I224" s="437"/>
      <c r="J224" s="437"/>
      <c r="K224" s="437"/>
      <c r="L224" s="437"/>
    </row>
    <row r="225" spans="3:12" ht="14.25" customHeight="1">
      <c r="C225" s="100"/>
      <c r="D225" s="168"/>
      <c r="L225" s="168"/>
    </row>
    <row r="226" spans="3:12" ht="14.25" customHeight="1">
      <c r="C226" s="100"/>
      <c r="D226" s="168"/>
      <c r="L226" s="168"/>
    </row>
    <row r="227" spans="3:12" ht="14.25" customHeight="1">
      <c r="C227" s="174"/>
      <c r="D227" s="175"/>
      <c r="L227" s="175"/>
    </row>
    <row r="228" spans="3:12" ht="14.25" customHeight="1">
      <c r="C228" s="174"/>
      <c r="D228" s="175"/>
      <c r="L228" s="175"/>
    </row>
    <row r="229" spans="3:12" s="104" customFormat="1" ht="14.25" customHeight="1">
      <c r="C229" s="176"/>
      <c r="L229" s="17"/>
    </row>
    <row r="230" spans="3:12" s="104" customFormat="1" ht="14.25" customHeight="1">
      <c r="C230" s="176"/>
      <c r="L230" s="17"/>
    </row>
    <row r="231" spans="3:12" s="104" customFormat="1" ht="14.25" customHeight="1">
      <c r="C231" s="176"/>
      <c r="L231" s="17"/>
    </row>
    <row r="232" spans="3:12" s="104" customFormat="1" ht="14.25" customHeight="1">
      <c r="C232" s="176"/>
      <c r="L232" s="17"/>
    </row>
    <row r="233" spans="3:12" s="104" customFormat="1" ht="14.25" customHeight="1">
      <c r="C233" s="176"/>
      <c r="L233" s="17"/>
    </row>
    <row r="234" spans="3:12" s="104" customFormat="1" ht="14.25" customHeight="1">
      <c r="C234" s="176"/>
      <c r="L234" s="165"/>
    </row>
    <row r="235" spans="3:12" s="104" customFormat="1" ht="14.25" customHeight="1">
      <c r="C235" s="176"/>
      <c r="L235" s="165"/>
    </row>
    <row r="236" spans="3:12" s="104" customFormat="1" ht="14.25" customHeight="1">
      <c r="C236" s="176"/>
      <c r="L236" s="165"/>
    </row>
    <row r="237" spans="3:12" s="104" customFormat="1" ht="14.25" customHeight="1">
      <c r="C237" s="176"/>
      <c r="L237" s="165"/>
    </row>
    <row r="238" spans="3:12" ht="14.25" customHeight="1">
      <c r="C238" s="21"/>
      <c r="D238" s="11"/>
      <c r="L238" s="11"/>
    </row>
    <row r="239" spans="3:12" ht="14.25" customHeight="1">
      <c r="C239" s="21"/>
      <c r="D239" s="11"/>
      <c r="L239" s="11"/>
    </row>
    <row r="240" spans="3:12" ht="14.25" customHeight="1">
      <c r="C240" s="100"/>
      <c r="D240" s="168"/>
      <c r="L240" s="168"/>
    </row>
    <row r="241" spans="3:12" ht="14.25" customHeight="1">
      <c r="C241" s="100"/>
      <c r="D241" s="168"/>
      <c r="L241" s="168"/>
    </row>
    <row r="242" spans="3:12" ht="14.25" customHeight="1">
      <c r="C242" s="174"/>
      <c r="D242" s="175"/>
      <c r="L242" s="175"/>
    </row>
    <row r="243" spans="3:12" ht="14.25" customHeight="1">
      <c r="C243" s="174"/>
      <c r="D243" s="175"/>
      <c r="L243" s="175"/>
    </row>
    <row r="244" spans="3:12" s="104" customFormat="1" ht="14.25" customHeight="1">
      <c r="C244" s="176"/>
      <c r="L244" s="17"/>
    </row>
    <row r="245" spans="3:12" s="104" customFormat="1" ht="14.25" customHeight="1">
      <c r="C245" s="176"/>
      <c r="L245" s="17"/>
    </row>
    <row r="246" spans="3:12" s="104" customFormat="1" ht="14.25" customHeight="1">
      <c r="C246" s="176"/>
      <c r="L246" s="17"/>
    </row>
    <row r="247" spans="3:12" s="104" customFormat="1" ht="14.25" customHeight="1">
      <c r="C247" s="176"/>
      <c r="L247" s="17"/>
    </row>
    <row r="248" spans="3:12" s="104" customFormat="1" ht="14.25" customHeight="1">
      <c r="C248" s="176"/>
      <c r="L248" s="165"/>
    </row>
    <row r="249" spans="3:12" s="104" customFormat="1" ht="14.25" customHeight="1">
      <c r="C249" s="176"/>
      <c r="L249" s="165"/>
    </row>
    <row r="250" spans="3:12" s="104" customFormat="1" ht="14.25" customHeight="1">
      <c r="C250" s="176"/>
      <c r="L250" s="165"/>
    </row>
    <row r="251" spans="3:12" ht="14.25" customHeight="1">
      <c r="C251" s="21"/>
      <c r="D251" s="11"/>
      <c r="L251" s="11"/>
    </row>
    <row r="252" spans="3:12" ht="14.25" customHeight="1">
      <c r="C252" s="100"/>
      <c r="D252" s="168"/>
      <c r="L252" s="168"/>
    </row>
    <row r="253" spans="3:12" ht="14.25" customHeight="1">
      <c r="C253" s="100"/>
      <c r="D253" s="168"/>
      <c r="L253" s="168"/>
    </row>
    <row r="254" spans="3:12" ht="14.25" customHeight="1">
      <c r="C254" s="174"/>
      <c r="D254" s="175"/>
      <c r="L254" s="175"/>
    </row>
    <row r="255" spans="3:12" ht="14.25" customHeight="1">
      <c r="C255" s="174"/>
      <c r="D255" s="175"/>
      <c r="L255" s="175"/>
    </row>
    <row r="256" spans="3:12" s="104" customFormat="1" ht="14.25" customHeight="1">
      <c r="C256" s="176"/>
      <c r="L256" s="17"/>
    </row>
    <row r="257" spans="3:12" s="104" customFormat="1" ht="14.25" customHeight="1">
      <c r="C257" s="176"/>
      <c r="L257" s="165"/>
    </row>
    <row r="258" spans="3:12" ht="14.25" customHeight="1">
      <c r="C258" s="21"/>
      <c r="D258" s="11"/>
      <c r="E258" s="11"/>
      <c r="F258" s="11"/>
      <c r="G258" s="11"/>
      <c r="H258" s="11"/>
      <c r="I258" s="11" t="s">
        <v>162</v>
      </c>
      <c r="J258" s="167"/>
      <c r="K258" s="11"/>
      <c r="L258" s="11"/>
    </row>
    <row r="259" spans="3:12" ht="14.25" customHeight="1">
      <c r="C259" s="21"/>
      <c r="D259" s="11"/>
      <c r="E259" s="11"/>
      <c r="F259" s="11"/>
      <c r="G259" s="11"/>
      <c r="H259" s="11"/>
      <c r="I259" s="11"/>
      <c r="J259" s="167"/>
      <c r="K259" s="177"/>
      <c r="L259" s="11"/>
    </row>
    <row r="260" ht="14.25" customHeight="1">
      <c r="C260" s="100"/>
    </row>
    <row r="261" spans="3:11" ht="14.25" customHeight="1">
      <c r="C261" s="21"/>
      <c r="D261" s="11"/>
      <c r="E261" s="11"/>
      <c r="F261" s="11"/>
      <c r="G261" s="11"/>
      <c r="H261" s="11"/>
      <c r="I261" s="11"/>
      <c r="J261" s="167"/>
      <c r="K261" s="177"/>
    </row>
    <row r="262" spans="3:12" ht="14.25" customHeight="1">
      <c r="C262" s="21"/>
      <c r="D262" s="11"/>
      <c r="E262" s="11"/>
      <c r="F262" s="11"/>
      <c r="G262" s="11"/>
      <c r="H262" s="11"/>
      <c r="I262" s="11"/>
      <c r="J262" s="167"/>
      <c r="K262" s="177"/>
      <c r="L262" s="11"/>
    </row>
    <row r="263" spans="3:12" ht="14.25" customHeight="1">
      <c r="C263" s="21"/>
      <c r="D263" s="11"/>
      <c r="E263" s="11"/>
      <c r="F263" s="11"/>
      <c r="G263" s="11"/>
      <c r="H263" s="11"/>
      <c r="I263" s="11"/>
      <c r="J263" s="167"/>
      <c r="K263" s="11"/>
      <c r="L263" s="11"/>
    </row>
    <row r="264" spans="3:12" ht="14.25" customHeight="1">
      <c r="C264" s="21"/>
      <c r="D264" s="11"/>
      <c r="E264" s="11"/>
      <c r="F264" s="11"/>
      <c r="G264" s="11"/>
      <c r="H264" s="11"/>
      <c r="I264" s="11"/>
      <c r="J264" s="167"/>
      <c r="K264" s="11"/>
      <c r="L264" s="11"/>
    </row>
    <row r="265" spans="3:12" ht="14.25" customHeight="1">
      <c r="C265" s="21"/>
      <c r="D265" s="11"/>
      <c r="E265" s="11"/>
      <c r="F265" s="11"/>
      <c r="G265" s="11"/>
      <c r="H265" s="11"/>
      <c r="I265" s="11"/>
      <c r="J265" s="167"/>
      <c r="K265" s="11"/>
      <c r="L265" s="11"/>
    </row>
    <row r="266" spans="3:12" ht="14.25" customHeight="1">
      <c r="C266" s="21"/>
      <c r="D266" s="11"/>
      <c r="E266" s="11"/>
      <c r="F266" s="11"/>
      <c r="G266" s="11"/>
      <c r="H266" s="11"/>
      <c r="I266" s="11"/>
      <c r="J266" s="167"/>
      <c r="K266" s="11"/>
      <c r="L266" s="11"/>
    </row>
    <row r="267" spans="3:12" ht="14.25" customHeight="1">
      <c r="C267" s="21"/>
      <c r="D267" s="11"/>
      <c r="E267" s="11"/>
      <c r="F267" s="11"/>
      <c r="G267" s="11"/>
      <c r="H267" s="11"/>
      <c r="I267" s="11"/>
      <c r="J267" s="167"/>
      <c r="K267" s="11"/>
      <c r="L267" s="11"/>
    </row>
    <row r="268" spans="3:12" ht="14.25" customHeight="1">
      <c r="C268" s="21"/>
      <c r="D268" s="11"/>
      <c r="E268" s="11"/>
      <c r="F268" s="11"/>
      <c r="G268" s="11"/>
      <c r="H268" s="11"/>
      <c r="I268" s="11"/>
      <c r="J268" s="167"/>
      <c r="K268" s="11"/>
      <c r="L268" s="11"/>
    </row>
    <row r="269" spans="3:12" ht="14.25" customHeight="1">
      <c r="C269" s="21"/>
      <c r="D269" s="11"/>
      <c r="E269" s="11"/>
      <c r="F269" s="11"/>
      <c r="G269" s="11"/>
      <c r="H269" s="11"/>
      <c r="I269" s="11"/>
      <c r="J269" s="167"/>
      <c r="K269" s="11"/>
      <c r="L269" s="11"/>
    </row>
    <row r="270" spans="3:12" ht="14.25" customHeight="1">
      <c r="C270" s="21"/>
      <c r="D270" s="11"/>
      <c r="E270" s="11"/>
      <c r="F270" s="11"/>
      <c r="G270" s="11"/>
      <c r="H270" s="11"/>
      <c r="I270" s="11"/>
      <c r="J270" s="167"/>
      <c r="K270" s="11"/>
      <c r="L270" s="11"/>
    </row>
    <row r="271" spans="3:11" ht="14.25" customHeight="1">
      <c r="C271" s="100"/>
      <c r="D271" s="11"/>
      <c r="E271" s="11"/>
      <c r="F271" s="11"/>
      <c r="G271" s="11"/>
      <c r="H271" s="11"/>
      <c r="I271" s="11"/>
      <c r="J271" s="11"/>
      <c r="K271" s="179"/>
    </row>
    <row r="272" spans="3:11" ht="14.25" customHeight="1">
      <c r="C272" s="21"/>
      <c r="D272" s="11"/>
      <c r="E272" s="11"/>
      <c r="F272" s="27"/>
      <c r="G272" s="16"/>
      <c r="H272" s="11"/>
      <c r="I272" s="11"/>
      <c r="J272" s="11"/>
      <c r="K272" s="11"/>
    </row>
    <row r="273" spans="3:11" ht="14.25" customHeight="1">
      <c r="C273" s="21"/>
      <c r="D273" s="11"/>
      <c r="E273" s="11"/>
      <c r="F273" s="27"/>
      <c r="G273" s="16"/>
      <c r="H273" s="11"/>
      <c r="I273" s="11"/>
      <c r="J273" s="11"/>
      <c r="K273" s="11"/>
    </row>
    <row r="274" spans="3:10" ht="14.25" customHeight="1">
      <c r="C274" s="100"/>
      <c r="D274" s="11"/>
      <c r="E274" s="11"/>
      <c r="F274" s="22"/>
      <c r="G274" s="16"/>
      <c r="H274" s="11"/>
      <c r="I274" s="11"/>
      <c r="J274" s="11"/>
    </row>
    <row r="275" spans="3:12" ht="14.25" customHeight="1">
      <c r="C275" s="21"/>
      <c r="D275" s="11"/>
      <c r="E275" s="11"/>
      <c r="F275" s="11"/>
      <c r="G275" s="11"/>
      <c r="H275" s="11"/>
      <c r="I275" s="11"/>
      <c r="J275" s="167"/>
      <c r="K275" s="11"/>
      <c r="L275" s="11"/>
    </row>
    <row r="276" spans="3:12" ht="14.25" customHeight="1">
      <c r="C276" s="21"/>
      <c r="D276" s="11"/>
      <c r="E276" s="11"/>
      <c r="F276" s="11"/>
      <c r="G276" s="11"/>
      <c r="H276" s="11"/>
      <c r="I276" s="11"/>
      <c r="J276" s="167"/>
      <c r="K276" s="11"/>
      <c r="L276" s="11"/>
    </row>
    <row r="277" spans="3:12" ht="14.25" customHeight="1">
      <c r="C277" s="128"/>
      <c r="D277" s="11"/>
      <c r="E277" s="11"/>
      <c r="F277" s="11"/>
      <c r="G277" s="11"/>
      <c r="H277" s="11"/>
      <c r="I277" s="11"/>
      <c r="J277" s="11"/>
      <c r="K277" s="11"/>
      <c r="L277" s="178"/>
    </row>
    <row r="278" spans="3:12" ht="14.25" customHeight="1">
      <c r="C278" s="21"/>
      <c r="D278" s="11"/>
      <c r="E278" s="11"/>
      <c r="F278" s="11"/>
      <c r="G278" s="11"/>
      <c r="H278" s="11"/>
      <c r="I278" s="11"/>
      <c r="J278" s="167"/>
      <c r="K278" s="11"/>
      <c r="L278" s="11"/>
    </row>
    <row r="279" spans="3:12" ht="14.25" customHeight="1">
      <c r="C279" s="21"/>
      <c r="D279" s="179"/>
      <c r="E279" s="11"/>
      <c r="F279" s="11"/>
      <c r="G279" s="11"/>
      <c r="H279" s="11"/>
      <c r="I279" s="11"/>
      <c r="J279" s="167"/>
      <c r="K279" s="11"/>
      <c r="L279" s="11"/>
    </row>
    <row r="280" spans="3:12" ht="14.25" customHeight="1">
      <c r="C280" s="21"/>
      <c r="D280" s="179"/>
      <c r="E280" s="11"/>
      <c r="F280" s="11"/>
      <c r="G280" s="11"/>
      <c r="H280" s="11"/>
      <c r="I280" s="11"/>
      <c r="J280" s="167"/>
      <c r="K280" s="11"/>
      <c r="L280" s="11"/>
    </row>
    <row r="281" spans="3:12" ht="14.25" customHeight="1">
      <c r="C281" s="11"/>
      <c r="D281" s="179"/>
      <c r="E281" s="11"/>
      <c r="F281" s="11"/>
      <c r="G281" s="11"/>
      <c r="H281" s="11"/>
      <c r="I281" s="11"/>
      <c r="J281" s="167"/>
      <c r="K281" s="11"/>
      <c r="L281" s="11"/>
    </row>
    <row r="282" spans="3:12" ht="14.25" customHeight="1">
      <c r="C282" s="11"/>
      <c r="D282" s="179"/>
      <c r="E282" s="11"/>
      <c r="F282" s="11"/>
      <c r="G282" s="11"/>
      <c r="H282" s="11"/>
      <c r="I282" s="11"/>
      <c r="J282" s="167"/>
      <c r="K282" s="11"/>
      <c r="L282" s="11"/>
    </row>
    <row r="283" spans="3:12" ht="14.25" customHeight="1">
      <c r="C283" s="11"/>
      <c r="D283" s="179"/>
      <c r="E283" s="11"/>
      <c r="F283" s="11"/>
      <c r="G283" s="11"/>
      <c r="H283" s="11"/>
      <c r="I283" s="11"/>
      <c r="J283" s="167"/>
      <c r="K283" s="11"/>
      <c r="L283" s="11"/>
    </row>
    <row r="284" spans="3:12" ht="14.25" customHeight="1">
      <c r="C284" s="11"/>
      <c r="D284" s="179"/>
      <c r="E284" s="11"/>
      <c r="F284" s="11"/>
      <c r="G284" s="11"/>
      <c r="H284" s="11"/>
      <c r="I284" s="11"/>
      <c r="J284" s="167"/>
      <c r="K284" s="11"/>
      <c r="L284" s="11"/>
    </row>
    <row r="285" spans="3:12" ht="14.25" customHeight="1">
      <c r="C285" s="11"/>
      <c r="D285" s="179"/>
      <c r="E285" s="11"/>
      <c r="F285" s="11"/>
      <c r="G285" s="11"/>
      <c r="H285" s="11"/>
      <c r="I285" s="11"/>
      <c r="J285" s="167"/>
      <c r="K285" s="11"/>
      <c r="L285" s="11"/>
    </row>
    <row r="286" spans="3:12" ht="14.25" customHeight="1">
      <c r="C286" s="11"/>
      <c r="D286" s="11"/>
      <c r="E286" s="11"/>
      <c r="F286" s="11"/>
      <c r="G286" s="11"/>
      <c r="H286" s="11"/>
      <c r="I286" s="11"/>
      <c r="J286" s="11"/>
      <c r="K286" s="11"/>
      <c r="L286" s="11"/>
    </row>
    <row r="287" spans="3:12" ht="14.25" customHeight="1">
      <c r="C287" s="11"/>
      <c r="D287" s="11"/>
      <c r="E287" s="11"/>
      <c r="F287" s="11"/>
      <c r="G287" s="11"/>
      <c r="H287" s="11"/>
      <c r="I287" s="11"/>
      <c r="J287" s="11"/>
      <c r="K287" s="11"/>
      <c r="L287" s="11"/>
    </row>
    <row r="288" spans="3:12" ht="14.25" customHeight="1">
      <c r="C288" s="11"/>
      <c r="D288" s="11"/>
      <c r="E288" s="11"/>
      <c r="F288" s="11"/>
      <c r="G288" s="11"/>
      <c r="H288" s="11"/>
      <c r="I288" s="11"/>
      <c r="J288" s="11"/>
      <c r="K288" s="11"/>
      <c r="L288" s="11"/>
    </row>
    <row r="289" spans="3:12" ht="14.25" customHeight="1">
      <c r="C289" s="11"/>
      <c r="D289" s="11"/>
      <c r="E289" s="11"/>
      <c r="F289" s="11"/>
      <c r="G289" s="11"/>
      <c r="H289" s="11"/>
      <c r="I289" s="11"/>
      <c r="J289" s="11"/>
      <c r="K289" s="11"/>
      <c r="L289" s="11"/>
    </row>
    <row r="290" spans="3:12" ht="14.25" customHeight="1">
      <c r="C290" s="11"/>
      <c r="D290" s="11"/>
      <c r="E290" s="11"/>
      <c r="F290" s="11"/>
      <c r="G290" s="11"/>
      <c r="H290" s="11"/>
      <c r="I290" s="11"/>
      <c r="J290" s="11"/>
      <c r="K290" s="11"/>
      <c r="L290" s="11"/>
    </row>
    <row r="291" spans="3:12" ht="14.25" customHeight="1">
      <c r="C291" s="21"/>
      <c r="D291" s="11"/>
      <c r="E291" s="11"/>
      <c r="F291" s="11"/>
      <c r="G291" s="11"/>
      <c r="H291" s="11"/>
      <c r="I291" s="11"/>
      <c r="J291" s="11"/>
      <c r="K291" s="11"/>
      <c r="L291" s="11"/>
    </row>
    <row r="292" spans="3:12" ht="14.25" customHeight="1">
      <c r="C292" s="11"/>
      <c r="D292" s="11"/>
      <c r="E292" s="11"/>
      <c r="F292" s="11"/>
      <c r="G292" s="11"/>
      <c r="H292" s="11"/>
      <c r="I292" s="11"/>
      <c r="J292" s="11"/>
      <c r="K292" s="11"/>
      <c r="L292" s="11"/>
    </row>
    <row r="293" spans="3:12" ht="14.25" customHeight="1">
      <c r="C293" s="11"/>
      <c r="D293" s="11"/>
      <c r="E293" s="11"/>
      <c r="F293" s="11"/>
      <c r="G293" s="11"/>
      <c r="H293" s="11"/>
      <c r="I293" s="11"/>
      <c r="J293" s="11"/>
      <c r="K293" s="11"/>
      <c r="L293" s="11"/>
    </row>
    <row r="294" spans="3:12" ht="14.25" customHeight="1">
      <c r="C294" s="11"/>
      <c r="D294" s="11"/>
      <c r="E294" s="11"/>
      <c r="F294" s="11"/>
      <c r="G294" s="11"/>
      <c r="H294" s="11"/>
      <c r="I294" s="11"/>
      <c r="J294" s="11"/>
      <c r="K294" s="11"/>
      <c r="L294" s="11"/>
    </row>
    <row r="295" spans="3:12" ht="14.25" customHeight="1">
      <c r="C295" s="11"/>
      <c r="D295" s="11"/>
      <c r="E295" s="11"/>
      <c r="F295" s="11"/>
      <c r="G295" s="11"/>
      <c r="H295" s="11"/>
      <c r="I295" s="11"/>
      <c r="J295" s="11"/>
      <c r="K295" s="11"/>
      <c r="L295" s="11"/>
    </row>
    <row r="296" spans="3:12" ht="14.25" customHeight="1">
      <c r="C296" s="11"/>
      <c r="D296" s="11"/>
      <c r="E296" s="11"/>
      <c r="F296" s="11"/>
      <c r="G296" s="11"/>
      <c r="H296" s="11"/>
      <c r="I296" s="11"/>
      <c r="J296" s="11"/>
      <c r="K296" s="11"/>
      <c r="L296" s="11"/>
    </row>
    <row r="297" spans="3:12" ht="14.25" customHeight="1">
      <c r="C297" s="11"/>
      <c r="D297" s="11"/>
      <c r="E297" s="11"/>
      <c r="F297" s="11"/>
      <c r="G297" s="11"/>
      <c r="H297" s="11"/>
      <c r="I297" s="11"/>
      <c r="J297" s="11"/>
      <c r="K297" s="11"/>
      <c r="L297" s="11"/>
    </row>
    <row r="298" spans="3:12" ht="14.25" customHeight="1">
      <c r="C298" s="11"/>
      <c r="D298" s="11"/>
      <c r="E298" s="11"/>
      <c r="F298" s="11"/>
      <c r="G298" s="11"/>
      <c r="H298" s="11"/>
      <c r="I298" s="11"/>
      <c r="J298" s="11"/>
      <c r="K298" s="11"/>
      <c r="L298" s="11"/>
    </row>
    <row r="299" spans="3:12" ht="14.25" customHeight="1">
      <c r="C299" s="11"/>
      <c r="D299" s="11"/>
      <c r="E299" s="11"/>
      <c r="F299" s="11"/>
      <c r="G299" s="11"/>
      <c r="H299" s="11"/>
      <c r="I299" s="11"/>
      <c r="J299" s="11"/>
      <c r="K299" s="11"/>
      <c r="L299" s="11"/>
    </row>
    <row r="300" spans="3:12" ht="14.25" customHeight="1">
      <c r="C300" s="11"/>
      <c r="D300" s="11"/>
      <c r="E300" s="11"/>
      <c r="F300" s="11"/>
      <c r="G300" s="11"/>
      <c r="H300" s="11"/>
      <c r="I300" s="11"/>
      <c r="J300" s="11"/>
      <c r="K300" s="11"/>
      <c r="L300" s="11"/>
    </row>
    <row r="301" spans="3:12" ht="14.25" customHeight="1">
      <c r="C301" s="11"/>
      <c r="D301" s="11"/>
      <c r="E301" s="11"/>
      <c r="F301" s="11"/>
      <c r="G301" s="11"/>
      <c r="H301" s="11"/>
      <c r="I301" s="11"/>
      <c r="J301" s="11"/>
      <c r="K301" s="11"/>
      <c r="L301" s="11"/>
    </row>
    <row r="302" spans="3:12" ht="14.25" customHeight="1">
      <c r="C302" s="11"/>
      <c r="D302" s="11"/>
      <c r="E302" s="11"/>
      <c r="F302" s="11"/>
      <c r="G302" s="11"/>
      <c r="H302" s="11"/>
      <c r="I302" s="11"/>
      <c r="J302" s="11"/>
      <c r="K302" s="11"/>
      <c r="L302" s="11"/>
    </row>
    <row r="303" spans="3:12" ht="14.25" customHeight="1">
      <c r="C303" s="11"/>
      <c r="D303" s="11"/>
      <c r="E303" s="11"/>
      <c r="F303" s="11"/>
      <c r="G303" s="11"/>
      <c r="H303" s="11"/>
      <c r="I303" s="11"/>
      <c r="J303" s="11"/>
      <c r="K303" s="11"/>
      <c r="L303" s="11"/>
    </row>
    <row r="304" spans="3:12" ht="14.25" customHeight="1">
      <c r="C304" s="11"/>
      <c r="D304" s="11"/>
      <c r="E304" s="11"/>
      <c r="F304" s="11"/>
      <c r="G304" s="11"/>
      <c r="H304" s="11"/>
      <c r="I304" s="11"/>
      <c r="J304" s="11"/>
      <c r="K304" s="11"/>
      <c r="L304" s="11"/>
    </row>
    <row r="305" spans="3:12" ht="14.25" customHeight="1">
      <c r="C305" s="11"/>
      <c r="D305" s="11"/>
      <c r="E305" s="11"/>
      <c r="F305" s="11"/>
      <c r="G305" s="11"/>
      <c r="H305" s="11"/>
      <c r="I305" s="11"/>
      <c r="J305" s="11"/>
      <c r="K305" s="11"/>
      <c r="L305" s="11"/>
    </row>
    <row r="306" spans="3:12" ht="14.25" customHeight="1">
      <c r="C306" s="11"/>
      <c r="D306" s="11"/>
      <c r="E306" s="11"/>
      <c r="F306" s="11"/>
      <c r="G306" s="11"/>
      <c r="H306" s="11"/>
      <c r="I306" s="11"/>
      <c r="J306" s="11"/>
      <c r="K306" s="11"/>
      <c r="L306" s="11"/>
    </row>
    <row r="307" spans="3:12" ht="14.25" customHeight="1">
      <c r="C307" s="11"/>
      <c r="D307" s="11"/>
      <c r="E307" s="11"/>
      <c r="F307" s="11"/>
      <c r="G307" s="11"/>
      <c r="H307" s="11"/>
      <c r="I307" s="11"/>
      <c r="J307" s="11"/>
      <c r="K307" s="11"/>
      <c r="L307" s="11"/>
    </row>
    <row r="308" spans="3:12" ht="14.25" customHeight="1">
      <c r="C308" s="11"/>
      <c r="D308" s="11"/>
      <c r="E308" s="11"/>
      <c r="F308" s="11"/>
      <c r="G308" s="11"/>
      <c r="H308" s="11"/>
      <c r="I308" s="11"/>
      <c r="J308" s="11"/>
      <c r="K308" s="11"/>
      <c r="L308" s="11"/>
    </row>
    <row r="309" spans="3:12" ht="14.25" customHeight="1">
      <c r="C309" s="11"/>
      <c r="D309" s="11"/>
      <c r="E309" s="11"/>
      <c r="F309" s="11"/>
      <c r="G309" s="11"/>
      <c r="H309" s="11"/>
      <c r="I309" s="11"/>
      <c r="J309" s="11"/>
      <c r="K309" s="11"/>
      <c r="L309" s="11"/>
    </row>
    <row r="310" spans="3:12" ht="14.25" customHeight="1">
      <c r="C310" s="11"/>
      <c r="D310" s="11"/>
      <c r="E310" s="11"/>
      <c r="F310" s="11"/>
      <c r="G310" s="11"/>
      <c r="H310" s="11"/>
      <c r="I310" s="11"/>
      <c r="J310" s="11"/>
      <c r="K310" s="11"/>
      <c r="L310" s="11"/>
    </row>
    <row r="311" spans="3:12" ht="14.25" customHeight="1">
      <c r="C311" s="11"/>
      <c r="D311" s="11"/>
      <c r="E311" s="11"/>
      <c r="F311" s="11"/>
      <c r="G311" s="11"/>
      <c r="H311" s="11"/>
      <c r="I311" s="11"/>
      <c r="J311" s="11"/>
      <c r="K311" s="11"/>
      <c r="L311" s="11"/>
    </row>
    <row r="312" spans="3:12" ht="14.25" customHeight="1">
      <c r="C312" s="11"/>
      <c r="D312" s="11"/>
      <c r="E312" s="11"/>
      <c r="F312" s="11"/>
      <c r="G312" s="11"/>
      <c r="H312" s="11"/>
      <c r="I312" s="11"/>
      <c r="J312" s="11"/>
      <c r="K312" s="11"/>
      <c r="L312" s="11"/>
    </row>
    <row r="313" spans="3:12" ht="14.25" customHeight="1">
      <c r="C313" s="11"/>
      <c r="D313" s="11"/>
      <c r="E313" s="11"/>
      <c r="F313" s="11"/>
      <c r="G313" s="11"/>
      <c r="H313" s="11"/>
      <c r="I313" s="11"/>
      <c r="J313" s="11"/>
      <c r="K313" s="11"/>
      <c r="L313" s="11"/>
    </row>
    <row r="314" spans="3:12" ht="14.25" customHeight="1">
      <c r="C314" s="11"/>
      <c r="D314" s="11"/>
      <c r="E314" s="11"/>
      <c r="F314" s="11"/>
      <c r="G314" s="11"/>
      <c r="H314" s="11"/>
      <c r="I314" s="11"/>
      <c r="J314" s="11"/>
      <c r="K314" s="11"/>
      <c r="L314" s="11"/>
    </row>
    <row r="315" spans="3:12" ht="14.25" customHeight="1">
      <c r="C315" s="11"/>
      <c r="D315" s="11"/>
      <c r="E315" s="11"/>
      <c r="F315" s="11"/>
      <c r="G315" s="11"/>
      <c r="H315" s="11"/>
      <c r="I315" s="11"/>
      <c r="J315" s="11"/>
      <c r="K315" s="11"/>
      <c r="L315" s="11"/>
    </row>
    <row r="316" spans="3:12" ht="14.25" customHeight="1">
      <c r="C316" s="11"/>
      <c r="D316" s="11"/>
      <c r="E316" s="11"/>
      <c r="F316" s="11"/>
      <c r="G316" s="11"/>
      <c r="H316" s="11"/>
      <c r="I316" s="11"/>
      <c r="J316" s="11"/>
      <c r="K316" s="11"/>
      <c r="L316" s="11"/>
    </row>
    <row r="317" spans="3:12" ht="14.25" customHeight="1">
      <c r="C317" s="11"/>
      <c r="D317" s="11"/>
      <c r="E317" s="11"/>
      <c r="F317" s="11"/>
      <c r="G317" s="11"/>
      <c r="H317" s="11"/>
      <c r="I317" s="11"/>
      <c r="J317" s="11"/>
      <c r="K317" s="11"/>
      <c r="L317" s="11"/>
    </row>
    <row r="318" spans="3:12" ht="14.25" customHeight="1">
      <c r="C318" s="11"/>
      <c r="D318" s="11"/>
      <c r="E318" s="11"/>
      <c r="F318" s="11"/>
      <c r="G318" s="11"/>
      <c r="H318" s="11"/>
      <c r="I318" s="11"/>
      <c r="J318" s="11"/>
      <c r="K318" s="11"/>
      <c r="L318" s="11"/>
    </row>
    <row r="319" spans="3:12" ht="14.25" customHeight="1">
      <c r="C319" s="11"/>
      <c r="D319" s="11"/>
      <c r="E319" s="11"/>
      <c r="F319" s="11"/>
      <c r="G319" s="11"/>
      <c r="H319" s="11"/>
      <c r="I319" s="11"/>
      <c r="J319" s="11"/>
      <c r="K319" s="11"/>
      <c r="L319" s="11"/>
    </row>
    <row r="320" spans="3:12" ht="14.25" customHeight="1">
      <c r="C320" s="11"/>
      <c r="D320" s="11"/>
      <c r="E320" s="11"/>
      <c r="F320" s="11"/>
      <c r="G320" s="11"/>
      <c r="H320" s="11"/>
      <c r="I320" s="11"/>
      <c r="J320" s="11"/>
      <c r="K320" s="11"/>
      <c r="L320" s="11"/>
    </row>
    <row r="321" spans="3:12" ht="14.25" customHeight="1">
      <c r="C321" s="11"/>
      <c r="D321" s="11"/>
      <c r="E321" s="11"/>
      <c r="F321" s="11"/>
      <c r="G321" s="11"/>
      <c r="H321" s="11"/>
      <c r="I321" s="11"/>
      <c r="J321" s="11"/>
      <c r="K321" s="11"/>
      <c r="L321" s="11"/>
    </row>
    <row r="322" spans="3:12" ht="14.25" customHeight="1">
      <c r="C322" s="11"/>
      <c r="D322" s="11"/>
      <c r="E322" s="11"/>
      <c r="F322" s="11"/>
      <c r="G322" s="11"/>
      <c r="H322" s="11"/>
      <c r="I322" s="11"/>
      <c r="J322" s="11"/>
      <c r="K322" s="11"/>
      <c r="L322" s="11"/>
    </row>
    <row r="323" spans="3:12" ht="14.25" customHeight="1">
      <c r="C323" s="11"/>
      <c r="D323" s="11"/>
      <c r="E323" s="11"/>
      <c r="F323" s="11"/>
      <c r="G323" s="11"/>
      <c r="H323" s="11"/>
      <c r="I323" s="11"/>
      <c r="J323" s="11"/>
      <c r="K323" s="11"/>
      <c r="L323" s="11"/>
    </row>
    <row r="324" spans="3:12" ht="14.25" customHeight="1">
      <c r="C324" s="11"/>
      <c r="D324" s="11"/>
      <c r="E324" s="11"/>
      <c r="F324" s="11"/>
      <c r="G324" s="11"/>
      <c r="H324" s="11"/>
      <c r="I324" s="11"/>
      <c r="J324" s="11"/>
      <c r="K324" s="11"/>
      <c r="L324" s="11"/>
    </row>
    <row r="325" spans="3:12" ht="14.25" customHeight="1">
      <c r="C325" s="11"/>
      <c r="D325" s="11"/>
      <c r="E325" s="11"/>
      <c r="F325" s="11"/>
      <c r="G325" s="11"/>
      <c r="H325" s="11"/>
      <c r="I325" s="11"/>
      <c r="J325" s="11"/>
      <c r="K325" s="11"/>
      <c r="L325" s="11"/>
    </row>
    <row r="326" spans="3:12" ht="14.25" customHeight="1">
      <c r="C326" s="11"/>
      <c r="D326" s="11"/>
      <c r="E326" s="11"/>
      <c r="F326" s="11"/>
      <c r="G326" s="11"/>
      <c r="H326" s="11"/>
      <c r="I326" s="11"/>
      <c r="J326" s="11"/>
      <c r="K326" s="11"/>
      <c r="L326" s="11"/>
    </row>
    <row r="327" spans="3:12" ht="14.25" customHeight="1">
      <c r="C327" s="11"/>
      <c r="D327" s="11"/>
      <c r="E327" s="11"/>
      <c r="F327" s="11"/>
      <c r="G327" s="11"/>
      <c r="H327" s="11"/>
      <c r="I327" s="11"/>
      <c r="J327" s="11"/>
      <c r="K327" s="11"/>
      <c r="L327" s="11"/>
    </row>
    <row r="328" spans="3:12" ht="14.25" customHeight="1">
      <c r="C328" s="11"/>
      <c r="D328" s="11"/>
      <c r="E328" s="11"/>
      <c r="F328" s="11"/>
      <c r="G328" s="11"/>
      <c r="H328" s="11"/>
      <c r="I328" s="11"/>
      <c r="J328" s="11"/>
      <c r="K328" s="11"/>
      <c r="L328" s="11"/>
    </row>
    <row r="329" spans="3:12" ht="14.25" customHeight="1">
      <c r="C329" s="11"/>
      <c r="D329" s="11"/>
      <c r="E329" s="11"/>
      <c r="F329" s="11"/>
      <c r="G329" s="11"/>
      <c r="H329" s="11"/>
      <c r="I329" s="11"/>
      <c r="J329" s="11"/>
      <c r="K329" s="11"/>
      <c r="L329" s="11"/>
    </row>
    <row r="330" spans="3:12" ht="14.25" customHeight="1">
      <c r="C330" s="11"/>
      <c r="D330" s="11"/>
      <c r="E330" s="11"/>
      <c r="F330" s="11"/>
      <c r="G330" s="11"/>
      <c r="H330" s="11"/>
      <c r="I330" s="11"/>
      <c r="J330" s="11"/>
      <c r="K330" s="11"/>
      <c r="L330" s="11"/>
    </row>
    <row r="331" ht="14.25" customHeight="1">
      <c r="J331" s="11"/>
    </row>
    <row r="332" ht="14.25" customHeight="1">
      <c r="J332" s="11"/>
    </row>
  </sheetData>
  <sheetProtection/>
  <mergeCells count="111">
    <mergeCell ref="A215:L216"/>
    <mergeCell ref="A218:L220"/>
    <mergeCell ref="A222:L224"/>
    <mergeCell ref="E198:H198"/>
    <mergeCell ref="I198:K198"/>
    <mergeCell ref="A209:L209"/>
    <mergeCell ref="A211:L213"/>
    <mergeCell ref="C200:L200"/>
    <mergeCell ref="I203:K203"/>
    <mergeCell ref="E206:H206"/>
    <mergeCell ref="I191:K191"/>
    <mergeCell ref="I192:K192"/>
    <mergeCell ref="I193:K193"/>
    <mergeCell ref="I194:K194"/>
    <mergeCell ref="I184:K184"/>
    <mergeCell ref="E186:H186"/>
    <mergeCell ref="I186:K186"/>
    <mergeCell ref="C188:L188"/>
    <mergeCell ref="I173:K173"/>
    <mergeCell ref="E179:H179"/>
    <mergeCell ref="I179:K179"/>
    <mergeCell ref="C181:L181"/>
    <mergeCell ref="E167:H167"/>
    <mergeCell ref="I167:K167"/>
    <mergeCell ref="C169:L169"/>
    <mergeCell ref="I172:K172"/>
    <mergeCell ref="E159:H159"/>
    <mergeCell ref="I159:K159"/>
    <mergeCell ref="C162:L162"/>
    <mergeCell ref="I165:K165"/>
    <mergeCell ref="I153:K153"/>
    <mergeCell ref="I154:K154"/>
    <mergeCell ref="I155:K155"/>
    <mergeCell ref="I157:K157"/>
    <mergeCell ref="C147:L147"/>
    <mergeCell ref="I150:K150"/>
    <mergeCell ref="I151:K151"/>
    <mergeCell ref="I152:K152"/>
    <mergeCell ref="I140:K140"/>
    <mergeCell ref="E142:H142"/>
    <mergeCell ref="I142:K142"/>
    <mergeCell ref="C145:L145"/>
    <mergeCell ref="E133:H133"/>
    <mergeCell ref="I133:K133"/>
    <mergeCell ref="C135:L135"/>
    <mergeCell ref="I138:K138"/>
    <mergeCell ref="C127:L127"/>
    <mergeCell ref="I130:K130"/>
    <mergeCell ref="I131:K131"/>
    <mergeCell ref="I132:K132"/>
    <mergeCell ref="C119:L119"/>
    <mergeCell ref="I122:K122"/>
    <mergeCell ref="E125:H125"/>
    <mergeCell ref="I125:K125"/>
    <mergeCell ref="I111:K111"/>
    <mergeCell ref="I112:K112"/>
    <mergeCell ref="E116:H116"/>
    <mergeCell ref="I116:K116"/>
    <mergeCell ref="C105:L105"/>
    <mergeCell ref="I108:K108"/>
    <mergeCell ref="I109:K109"/>
    <mergeCell ref="I110:K110"/>
    <mergeCell ref="C97:L97"/>
    <mergeCell ref="I100:K100"/>
    <mergeCell ref="E103:H103"/>
    <mergeCell ref="I103:K103"/>
    <mergeCell ref="C90:L90"/>
    <mergeCell ref="I93:K93"/>
    <mergeCell ref="E95:H95"/>
    <mergeCell ref="I95:K95"/>
    <mergeCell ref="E86:G86"/>
    <mergeCell ref="E87:G87"/>
    <mergeCell ref="E88:H88"/>
    <mergeCell ref="I88:K88"/>
    <mergeCell ref="E84:G84"/>
    <mergeCell ref="I84:K84"/>
    <mergeCell ref="E85:G85"/>
    <mergeCell ref="I85:K85"/>
    <mergeCell ref="C77:H77"/>
    <mergeCell ref="I77:K77"/>
    <mergeCell ref="C79:L79"/>
    <mergeCell ref="C81:L81"/>
    <mergeCell ref="C74:H74"/>
    <mergeCell ref="I74:K75"/>
    <mergeCell ref="L74:L75"/>
    <mergeCell ref="C75:H75"/>
    <mergeCell ref="D71:H71"/>
    <mergeCell ref="D72:H72"/>
    <mergeCell ref="D73:H73"/>
    <mergeCell ref="D69:H69"/>
    <mergeCell ref="D70:H70"/>
    <mergeCell ref="C66:L66"/>
    <mergeCell ref="D67:H67"/>
    <mergeCell ref="I67:K67"/>
    <mergeCell ref="D68:H68"/>
    <mergeCell ref="L63:L64"/>
    <mergeCell ref="C64:H64"/>
    <mergeCell ref="A11:B22"/>
    <mergeCell ref="A23:B27"/>
    <mergeCell ref="A28:B51"/>
    <mergeCell ref="C54:L54"/>
    <mergeCell ref="I206:K206"/>
    <mergeCell ref="A1:L2"/>
    <mergeCell ref="A9:L9"/>
    <mergeCell ref="A10:B10"/>
    <mergeCell ref="D10:J10"/>
    <mergeCell ref="K10:L10"/>
    <mergeCell ref="D55:H55"/>
    <mergeCell ref="I55:K55"/>
    <mergeCell ref="C63:H63"/>
    <mergeCell ref="I63:K64"/>
  </mergeCells>
  <printOptions/>
  <pageMargins left="0.787401575" right="0.787401575" top="0.984251969" bottom="0.984251969" header="0.492125985" footer="0.492125985"/>
  <pageSetup horizontalDpi="300" verticalDpi="300" orientation="portrait" r:id="rId1"/>
  <ignoredErrors>
    <ignoredError sqref="L12" formulaRange="1"/>
    <ignoredError sqref="L28:L29" numberStoredAsText="1"/>
  </ignoredErrors>
</worksheet>
</file>

<file path=xl/worksheets/sheet8.xml><?xml version="1.0" encoding="utf-8"?>
<worksheet xmlns="http://schemas.openxmlformats.org/spreadsheetml/2006/main" xmlns:r="http://schemas.openxmlformats.org/officeDocument/2006/relationships">
  <dimension ref="A1:N333"/>
  <sheetViews>
    <sheetView showGridLines="0" zoomScalePageLayoutView="0" workbookViewId="0" topLeftCell="A1">
      <selection activeCell="L21" sqref="L21"/>
    </sheetView>
  </sheetViews>
  <sheetFormatPr defaultColWidth="11.8515625" defaultRowHeight="14.25" customHeight="1"/>
  <cols>
    <col min="1" max="1" width="7.7109375" style="51" customWidth="1"/>
    <col min="2" max="2" width="5.57421875" style="51" customWidth="1"/>
    <col min="3" max="8" width="11.8515625" style="51" customWidth="1"/>
    <col min="9" max="9" width="13.8515625" style="51" bestFit="1" customWidth="1"/>
    <col min="10" max="10" width="11.8515625" style="51" customWidth="1"/>
    <col min="11" max="11" width="13.421875" style="51" customWidth="1"/>
    <col min="12" max="12" width="24.421875" style="51" customWidth="1"/>
    <col min="13" max="14" width="11.8515625" style="51" hidden="1" customWidth="1"/>
    <col min="15" max="16384" width="11.8515625" style="51" customWidth="1"/>
  </cols>
  <sheetData>
    <row r="1" spans="1:12" ht="14.25" customHeight="1">
      <c r="A1" s="326" t="s">
        <v>368</v>
      </c>
      <c r="B1" s="326"/>
      <c r="C1" s="326"/>
      <c r="D1" s="326"/>
      <c r="E1" s="326"/>
      <c r="F1" s="326"/>
      <c r="G1" s="326"/>
      <c r="H1" s="326"/>
      <c r="I1" s="326"/>
      <c r="J1" s="326"/>
      <c r="K1" s="326"/>
      <c r="L1" s="326"/>
    </row>
    <row r="2" spans="1:12" ht="14.25" customHeight="1">
      <c r="A2" s="326"/>
      <c r="B2" s="326"/>
      <c r="C2" s="326"/>
      <c r="D2" s="326"/>
      <c r="E2" s="326"/>
      <c r="F2" s="326"/>
      <c r="G2" s="326"/>
      <c r="H2" s="326"/>
      <c r="I2" s="326"/>
      <c r="J2" s="326"/>
      <c r="K2" s="326"/>
      <c r="L2" s="326"/>
    </row>
    <row r="3" ht="14.25" customHeight="1" thickBot="1"/>
    <row r="4" spans="6:12" ht="14.25" customHeight="1" thickBot="1">
      <c r="F4" s="1" t="s">
        <v>33</v>
      </c>
      <c r="G4" s="2"/>
      <c r="H4" s="3"/>
      <c r="I4" s="53"/>
      <c r="J4" s="4"/>
      <c r="K4" s="5" t="s">
        <v>524</v>
      </c>
      <c r="L4" s="6"/>
    </row>
    <row r="5" spans="6:12" ht="14.25" customHeight="1" thickBot="1">
      <c r="F5" s="28" t="s">
        <v>131</v>
      </c>
      <c r="G5" s="4"/>
      <c r="H5" s="29"/>
      <c r="I5" s="53"/>
      <c r="J5" s="204"/>
      <c r="K5" s="5" t="s">
        <v>514</v>
      </c>
      <c r="L5" s="6"/>
    </row>
    <row r="6" spans="6:12" ht="14.25" customHeight="1" thickBot="1">
      <c r="F6" s="28" t="s">
        <v>34</v>
      </c>
      <c r="G6" s="4"/>
      <c r="H6" s="29"/>
      <c r="I6" s="53"/>
      <c r="J6" s="7"/>
      <c r="K6" s="8">
        <v>3000</v>
      </c>
      <c r="L6" s="6"/>
    </row>
    <row r="7" spans="6:12" ht="14.25" customHeight="1" thickBot="1">
      <c r="F7" s="54" t="s">
        <v>35</v>
      </c>
      <c r="G7" s="55"/>
      <c r="H7" s="56"/>
      <c r="I7" s="500" t="s">
        <v>553</v>
      </c>
      <c r="J7" s="501"/>
      <c r="K7" s="502"/>
      <c r="L7" s="59"/>
    </row>
    <row r="8" spans="6:12" ht="14.25" customHeight="1">
      <c r="F8" s="62"/>
      <c r="G8" s="62"/>
      <c r="H8" s="62"/>
      <c r="I8" s="100"/>
      <c r="J8" s="211"/>
      <c r="K8" s="59"/>
      <c r="L8" s="59"/>
    </row>
    <row r="9" spans="6:12" ht="12.75" customHeight="1">
      <c r="F9" s="62"/>
      <c r="G9" s="62"/>
      <c r="H9" s="62"/>
      <c r="I9" s="59"/>
      <c r="J9" s="59"/>
      <c r="K9" s="59"/>
      <c r="L9" s="59"/>
    </row>
    <row r="10" spans="1:12" s="64" customFormat="1" ht="13.5" customHeight="1" thickBot="1">
      <c r="A10" s="327" t="s">
        <v>36</v>
      </c>
      <c r="B10" s="327"/>
      <c r="C10" s="327"/>
      <c r="D10" s="327"/>
      <c r="E10" s="327"/>
      <c r="F10" s="327"/>
      <c r="G10" s="327"/>
      <c r="H10" s="327"/>
      <c r="I10" s="327"/>
      <c r="J10" s="327"/>
      <c r="K10" s="327"/>
      <c r="L10" s="327"/>
    </row>
    <row r="11" spans="1:12" s="66" customFormat="1" ht="34.5" customHeight="1" thickBot="1">
      <c r="A11" s="328"/>
      <c r="B11" s="329"/>
      <c r="C11" s="65" t="s">
        <v>37</v>
      </c>
      <c r="D11" s="330" t="s">
        <v>38</v>
      </c>
      <c r="E11" s="331"/>
      <c r="F11" s="331"/>
      <c r="G11" s="331"/>
      <c r="H11" s="331"/>
      <c r="I11" s="331"/>
      <c r="J11" s="332"/>
      <c r="K11" s="331" t="s">
        <v>39</v>
      </c>
      <c r="L11" s="332"/>
    </row>
    <row r="12" spans="1:14" ht="15.75" customHeight="1" thickBot="1">
      <c r="A12" s="442" t="s">
        <v>132</v>
      </c>
      <c r="B12" s="454"/>
      <c r="C12" s="9">
        <v>1</v>
      </c>
      <c r="D12" s="45" t="s">
        <v>40</v>
      </c>
      <c r="E12" s="46"/>
      <c r="F12" s="46"/>
      <c r="G12" s="46"/>
      <c r="H12" s="46"/>
      <c r="I12" s="67"/>
      <c r="J12" s="67"/>
      <c r="K12" s="68" t="s">
        <v>160</v>
      </c>
      <c r="L12" s="256">
        <v>341912</v>
      </c>
      <c r="M12" s="44">
        <v>131000</v>
      </c>
      <c r="N12" s="257">
        <f>L12/M12-1</f>
        <v>1.6100152671755725</v>
      </c>
    </row>
    <row r="13" spans="1:14" ht="15.75" customHeight="1" thickBot="1">
      <c r="A13" s="444"/>
      <c r="B13" s="455"/>
      <c r="C13" s="9">
        <v>2</v>
      </c>
      <c r="D13" s="47" t="s">
        <v>41</v>
      </c>
      <c r="E13" s="48"/>
      <c r="F13" s="48"/>
      <c r="G13" s="48"/>
      <c r="H13" s="48"/>
      <c r="I13" s="67"/>
      <c r="J13" s="67"/>
      <c r="K13" s="70" t="s">
        <v>160</v>
      </c>
      <c r="L13" s="71">
        <f>SUM(L14:L16)</f>
        <v>2856.7</v>
      </c>
      <c r="M13" s="72"/>
      <c r="N13" s="257" t="e">
        <f aca="true" t="shared" si="0" ref="N13:N23">L13/M13-1</f>
        <v>#DIV/0!</v>
      </c>
    </row>
    <row r="14" spans="1:14" ht="15.75" customHeight="1" thickBot="1">
      <c r="A14" s="444"/>
      <c r="B14" s="455"/>
      <c r="C14" s="9">
        <v>3</v>
      </c>
      <c r="D14" s="47" t="s">
        <v>42</v>
      </c>
      <c r="E14" s="48"/>
      <c r="F14" s="48"/>
      <c r="G14" s="48"/>
      <c r="H14" s="48"/>
      <c r="I14" s="67"/>
      <c r="J14" s="67"/>
      <c r="K14" s="70" t="s">
        <v>160</v>
      </c>
      <c r="L14" s="256">
        <v>2856.7</v>
      </c>
      <c r="M14" s="256">
        <v>899</v>
      </c>
      <c r="N14" s="257">
        <f t="shared" si="0"/>
        <v>2.1776418242491657</v>
      </c>
    </row>
    <row r="15" spans="1:14" ht="15.75" customHeight="1" thickBot="1">
      <c r="A15" s="444"/>
      <c r="B15" s="455"/>
      <c r="C15" s="9">
        <v>4</v>
      </c>
      <c r="D15" s="47" t="s">
        <v>43</v>
      </c>
      <c r="E15" s="48"/>
      <c r="F15" s="48"/>
      <c r="G15" s="48"/>
      <c r="H15" s="48"/>
      <c r="I15" s="67"/>
      <c r="J15" s="67"/>
      <c r="K15" s="70" t="s">
        <v>160</v>
      </c>
      <c r="L15" s="44">
        <v>0</v>
      </c>
      <c r="M15" s="44">
        <v>53.25</v>
      </c>
      <c r="N15" s="257">
        <f t="shared" si="0"/>
        <v>-1</v>
      </c>
    </row>
    <row r="16" spans="1:14" ht="15.75" customHeight="1" thickBot="1">
      <c r="A16" s="444"/>
      <c r="B16" s="455"/>
      <c r="C16" s="9">
        <v>5</v>
      </c>
      <c r="D16" s="47" t="s">
        <v>133</v>
      </c>
      <c r="E16" s="48"/>
      <c r="F16" s="48"/>
      <c r="G16" s="48"/>
      <c r="H16" s="48"/>
      <c r="I16" s="67"/>
      <c r="J16" s="67"/>
      <c r="K16" s="70" t="s">
        <v>160</v>
      </c>
      <c r="L16" s="256">
        <v>0</v>
      </c>
      <c r="M16" s="258">
        <v>21.8</v>
      </c>
      <c r="N16" s="257">
        <f t="shared" si="0"/>
        <v>-1</v>
      </c>
    </row>
    <row r="17" spans="1:14" ht="15.75" customHeight="1" thickBot="1">
      <c r="A17" s="444"/>
      <c r="B17" s="455"/>
      <c r="C17" s="9">
        <v>6</v>
      </c>
      <c r="D17" s="47" t="s">
        <v>457</v>
      </c>
      <c r="E17" s="48"/>
      <c r="F17" s="48"/>
      <c r="G17" s="48"/>
      <c r="H17" s="48"/>
      <c r="I17" s="67"/>
      <c r="J17" s="67"/>
      <c r="K17" s="70" t="s">
        <v>160</v>
      </c>
      <c r="L17" s="44">
        <v>20510.2</v>
      </c>
      <c r="M17" s="44">
        <v>16425</v>
      </c>
      <c r="N17" s="257">
        <f t="shared" si="0"/>
        <v>0.24871841704718411</v>
      </c>
    </row>
    <row r="18" spans="1:14" ht="15.75" customHeight="1" thickBot="1">
      <c r="A18" s="444"/>
      <c r="B18" s="455"/>
      <c r="C18" s="9">
        <v>7</v>
      </c>
      <c r="D18" s="49" t="s">
        <v>44</v>
      </c>
      <c r="E18" s="50"/>
      <c r="F18" s="50"/>
      <c r="G18" s="50"/>
      <c r="H18" s="50"/>
      <c r="I18" s="67"/>
      <c r="J18" s="67"/>
      <c r="K18" s="70" t="s">
        <v>160</v>
      </c>
      <c r="L18" s="44">
        <v>714.18</v>
      </c>
      <c r="M18" s="44">
        <v>167.25</v>
      </c>
      <c r="N18" s="257">
        <f t="shared" si="0"/>
        <v>3.270134529147982</v>
      </c>
    </row>
    <row r="19" spans="1:14" ht="15.75" customHeight="1" thickBot="1">
      <c r="A19" s="444"/>
      <c r="B19" s="455"/>
      <c r="C19" s="9">
        <v>8</v>
      </c>
      <c r="D19" s="49" t="s">
        <v>45</v>
      </c>
      <c r="E19" s="50"/>
      <c r="F19" s="50"/>
      <c r="G19" s="50"/>
      <c r="H19" s="50"/>
      <c r="I19" s="67"/>
      <c r="J19" s="67"/>
      <c r="K19" s="70" t="s">
        <v>160</v>
      </c>
      <c r="L19" s="319">
        <v>5.83</v>
      </c>
      <c r="M19" s="184">
        <v>1.866</v>
      </c>
      <c r="N19" s="257">
        <f t="shared" si="0"/>
        <v>2.1243301178992495</v>
      </c>
    </row>
    <row r="20" spans="1:14" ht="15.75" customHeight="1" thickBot="1">
      <c r="A20" s="444"/>
      <c r="B20" s="455"/>
      <c r="C20" s="9" t="s">
        <v>527</v>
      </c>
      <c r="D20" s="49" t="s">
        <v>526</v>
      </c>
      <c r="E20" s="50"/>
      <c r="F20" s="50"/>
      <c r="G20" s="50"/>
      <c r="H20" s="50"/>
      <c r="I20" s="67"/>
      <c r="J20" s="67"/>
      <c r="K20" s="70" t="s">
        <v>160</v>
      </c>
      <c r="L20" s="320">
        <v>3.093</v>
      </c>
      <c r="M20" s="184"/>
      <c r="N20" s="257"/>
    </row>
    <row r="21" spans="1:14" ht="15.75" customHeight="1" thickBot="1">
      <c r="A21" s="444"/>
      <c r="B21" s="455"/>
      <c r="C21" s="9">
        <v>9</v>
      </c>
      <c r="D21" s="49" t="s">
        <v>46</v>
      </c>
      <c r="E21" s="50"/>
      <c r="F21" s="50"/>
      <c r="G21" s="50"/>
      <c r="H21" s="50"/>
      <c r="I21" s="67"/>
      <c r="J21" s="67"/>
      <c r="K21" s="70" t="s">
        <v>160</v>
      </c>
      <c r="L21" s="44">
        <v>26.08</v>
      </c>
      <c r="M21" s="44">
        <v>6.75</v>
      </c>
      <c r="N21" s="257">
        <f t="shared" si="0"/>
        <v>2.8637037037037034</v>
      </c>
    </row>
    <row r="22" spans="1:14" ht="15.75" customHeight="1" thickBot="1">
      <c r="A22" s="444"/>
      <c r="B22" s="455"/>
      <c r="C22" s="9">
        <v>10</v>
      </c>
      <c r="D22" s="49" t="s">
        <v>47</v>
      </c>
      <c r="E22" s="50"/>
      <c r="F22" s="50"/>
      <c r="G22" s="50"/>
      <c r="H22" s="50"/>
      <c r="I22" s="67"/>
      <c r="J22" s="67"/>
      <c r="K22" s="70" t="s">
        <v>160</v>
      </c>
      <c r="L22" s="44">
        <v>35.12</v>
      </c>
      <c r="M22" s="44">
        <v>10.45</v>
      </c>
      <c r="N22" s="257">
        <f t="shared" si="0"/>
        <v>2.3607655502392344</v>
      </c>
    </row>
    <row r="23" spans="1:14" ht="15.75" customHeight="1" thickBot="1">
      <c r="A23" s="446"/>
      <c r="B23" s="456"/>
      <c r="C23" s="9">
        <v>11</v>
      </c>
      <c r="D23" s="49" t="s">
        <v>48</v>
      </c>
      <c r="E23" s="50"/>
      <c r="F23" s="50"/>
      <c r="G23" s="50"/>
      <c r="H23" s="50"/>
      <c r="I23" s="67"/>
      <c r="J23" s="67"/>
      <c r="K23" s="70" t="s">
        <v>160</v>
      </c>
      <c r="L23" s="44">
        <v>446.82667236510827</v>
      </c>
      <c r="M23" s="44">
        <v>95</v>
      </c>
      <c r="N23" s="257">
        <f t="shared" si="0"/>
        <v>3.703438656474824</v>
      </c>
    </row>
    <row r="24" spans="1:14" ht="18.75" customHeight="1" thickBot="1">
      <c r="A24" s="448" t="s">
        <v>427</v>
      </c>
      <c r="B24" s="449"/>
      <c r="C24" s="9">
        <v>12</v>
      </c>
      <c r="D24" s="49" t="s">
        <v>51</v>
      </c>
      <c r="E24" s="50"/>
      <c r="F24" s="50"/>
      <c r="G24" s="50"/>
      <c r="H24" s="50"/>
      <c r="I24" s="67"/>
      <c r="J24" s="67"/>
      <c r="K24" s="70" t="s">
        <v>160</v>
      </c>
      <c r="L24" s="44">
        <v>0</v>
      </c>
      <c r="N24" s="257" t="e">
        <f>L24/M24-1</f>
        <v>#DIV/0!</v>
      </c>
    </row>
    <row r="25" spans="1:14" ht="18.75" customHeight="1" thickBot="1">
      <c r="A25" s="450"/>
      <c r="B25" s="451"/>
      <c r="C25" s="9">
        <v>13</v>
      </c>
      <c r="D25" s="74" t="s">
        <v>52</v>
      </c>
      <c r="E25" s="75"/>
      <c r="F25" s="75"/>
      <c r="G25" s="75"/>
      <c r="H25" s="75"/>
      <c r="I25" s="67"/>
      <c r="J25" s="67"/>
      <c r="K25" s="70" t="s">
        <v>160</v>
      </c>
      <c r="L25" s="44">
        <v>144.46</v>
      </c>
      <c r="N25" s="257" t="e">
        <f>L25/M25-1</f>
        <v>#DIV/0!</v>
      </c>
    </row>
    <row r="26" spans="1:14" ht="18.75" customHeight="1" thickBot="1">
      <c r="A26" s="450"/>
      <c r="B26" s="451"/>
      <c r="C26" s="9">
        <v>14</v>
      </c>
      <c r="D26" s="49" t="s">
        <v>53</v>
      </c>
      <c r="E26" s="50"/>
      <c r="F26" s="50"/>
      <c r="G26" s="50"/>
      <c r="H26" s="50"/>
      <c r="I26" s="76"/>
      <c r="J26" s="76"/>
      <c r="K26" s="70" t="s">
        <v>160</v>
      </c>
      <c r="L26" s="77">
        <v>3900.47</v>
      </c>
      <c r="M26" s="77">
        <v>1273.71</v>
      </c>
      <c r="N26" s="257">
        <f>L26/M26-1</f>
        <v>2.062290474283785</v>
      </c>
    </row>
    <row r="27" spans="1:13" ht="18.75" customHeight="1" thickBot="1">
      <c r="A27" s="450"/>
      <c r="B27" s="451"/>
      <c r="C27" s="9">
        <v>15</v>
      </c>
      <c r="D27" s="49" t="s">
        <v>54</v>
      </c>
      <c r="E27" s="50"/>
      <c r="F27" s="50"/>
      <c r="G27" s="50"/>
      <c r="H27" s="50"/>
      <c r="I27" s="67"/>
      <c r="J27" s="67"/>
      <c r="K27" s="70" t="s">
        <v>160</v>
      </c>
      <c r="L27" s="77">
        <v>2482.91</v>
      </c>
      <c r="M27" s="72"/>
    </row>
    <row r="28" spans="1:12" ht="18.75" customHeight="1" thickBot="1">
      <c r="A28" s="452"/>
      <c r="B28" s="453"/>
      <c r="C28" s="9">
        <v>16</v>
      </c>
      <c r="D28" s="49" t="s">
        <v>55</v>
      </c>
      <c r="E28" s="50"/>
      <c r="F28" s="50"/>
      <c r="G28" s="50"/>
      <c r="H28" s="50"/>
      <c r="I28" s="67"/>
      <c r="J28" s="67"/>
      <c r="K28" s="70" t="s">
        <v>160</v>
      </c>
      <c r="L28" s="77">
        <v>3165.49</v>
      </c>
    </row>
    <row r="29" spans="1:13" ht="18.75" customHeight="1" thickBot="1">
      <c r="A29" s="442" t="s">
        <v>56</v>
      </c>
      <c r="B29" s="454"/>
      <c r="C29" s="9">
        <v>17</v>
      </c>
      <c r="D29" s="47" t="s">
        <v>57</v>
      </c>
      <c r="E29" s="48"/>
      <c r="F29" s="48"/>
      <c r="G29" s="48"/>
      <c r="H29" s="48"/>
      <c r="I29" s="76"/>
      <c r="J29" s="67"/>
      <c r="K29" s="70" t="s">
        <v>58</v>
      </c>
      <c r="L29" s="78" t="s">
        <v>135</v>
      </c>
      <c r="M29" s="202"/>
    </row>
    <row r="30" spans="1:12" ht="18.75" customHeight="1" thickBot="1">
      <c r="A30" s="444"/>
      <c r="B30" s="455"/>
      <c r="C30" s="9">
        <v>18</v>
      </c>
      <c r="D30" s="47" t="s">
        <v>59</v>
      </c>
      <c r="E30" s="48"/>
      <c r="F30" s="48"/>
      <c r="G30" s="48"/>
      <c r="H30" s="48"/>
      <c r="I30" s="76"/>
      <c r="J30" s="67"/>
      <c r="K30" s="80" t="s">
        <v>60</v>
      </c>
      <c r="L30" s="78" t="s">
        <v>266</v>
      </c>
    </row>
    <row r="31" spans="1:12" ht="18.75" customHeight="1" thickBot="1">
      <c r="A31" s="444"/>
      <c r="B31" s="455"/>
      <c r="C31" s="9">
        <v>19</v>
      </c>
      <c r="D31" s="49" t="s">
        <v>61</v>
      </c>
      <c r="E31" s="50"/>
      <c r="F31" s="50"/>
      <c r="G31" s="50"/>
      <c r="H31" s="50"/>
      <c r="I31" s="67"/>
      <c r="J31" s="67"/>
      <c r="K31" s="82" t="s">
        <v>29</v>
      </c>
      <c r="L31" s="83">
        <v>57.07</v>
      </c>
    </row>
    <row r="32" spans="1:12" ht="18.75" customHeight="1" thickBot="1">
      <c r="A32" s="444"/>
      <c r="B32" s="455"/>
      <c r="C32" s="9">
        <v>20</v>
      </c>
      <c r="D32" s="49" t="s">
        <v>62</v>
      </c>
      <c r="E32" s="50"/>
      <c r="F32" s="50"/>
      <c r="G32" s="50"/>
      <c r="H32" s="50"/>
      <c r="I32" s="67"/>
      <c r="J32" s="67"/>
      <c r="K32" s="84" t="s">
        <v>161</v>
      </c>
      <c r="L32" s="85">
        <v>3000</v>
      </c>
    </row>
    <row r="33" spans="1:12" ht="18.75" customHeight="1" thickBot="1">
      <c r="A33" s="444"/>
      <c r="B33" s="455"/>
      <c r="C33" s="9">
        <v>21</v>
      </c>
      <c r="D33" s="49" t="s">
        <v>136</v>
      </c>
      <c r="E33" s="50"/>
      <c r="F33" s="50"/>
      <c r="G33" s="50"/>
      <c r="H33" s="50"/>
      <c r="I33" s="67"/>
      <c r="J33" s="67"/>
      <c r="K33" s="84" t="s">
        <v>60</v>
      </c>
      <c r="L33" s="297">
        <v>90</v>
      </c>
    </row>
    <row r="34" spans="1:12" ht="18.75" customHeight="1" thickBot="1">
      <c r="A34" s="444"/>
      <c r="B34" s="455"/>
      <c r="C34" s="9">
        <v>22</v>
      </c>
      <c r="D34" s="49" t="s">
        <v>137</v>
      </c>
      <c r="E34" s="50"/>
      <c r="F34" s="50"/>
      <c r="G34" s="50"/>
      <c r="H34" s="50"/>
      <c r="I34" s="67"/>
      <c r="J34" s="67"/>
      <c r="K34" s="82" t="s">
        <v>29</v>
      </c>
      <c r="L34" s="83">
        <v>73.44</v>
      </c>
    </row>
    <row r="35" spans="1:12" ht="18.75" customHeight="1" thickBot="1">
      <c r="A35" s="444"/>
      <c r="B35" s="455"/>
      <c r="C35" s="9">
        <v>23</v>
      </c>
      <c r="D35" s="49" t="s">
        <v>63</v>
      </c>
      <c r="E35" s="50"/>
      <c r="F35" s="50"/>
      <c r="G35" s="50"/>
      <c r="H35" s="50"/>
      <c r="I35" s="67"/>
      <c r="J35" s="67"/>
      <c r="K35" s="82" t="s">
        <v>29</v>
      </c>
      <c r="L35" s="83">
        <v>20</v>
      </c>
    </row>
    <row r="36" spans="1:12" ht="18.75" customHeight="1" thickBot="1">
      <c r="A36" s="444"/>
      <c r="B36" s="455"/>
      <c r="C36" s="9">
        <v>24</v>
      </c>
      <c r="D36" s="49" t="s">
        <v>64</v>
      </c>
      <c r="E36" s="50"/>
      <c r="F36" s="50"/>
      <c r="G36" s="50"/>
      <c r="H36" s="50"/>
      <c r="I36" s="67"/>
      <c r="J36" s="67"/>
      <c r="K36" s="84" t="s">
        <v>161</v>
      </c>
      <c r="L36" s="85">
        <v>275000</v>
      </c>
    </row>
    <row r="37" spans="1:12" ht="18.75" customHeight="1" thickBot="1">
      <c r="A37" s="444"/>
      <c r="B37" s="455"/>
      <c r="C37" s="9">
        <v>25</v>
      </c>
      <c r="D37" s="49" t="s">
        <v>65</v>
      </c>
      <c r="E37" s="50"/>
      <c r="F37" s="50"/>
      <c r="G37" s="50"/>
      <c r="H37" s="50"/>
      <c r="I37" s="67"/>
      <c r="J37" s="67"/>
      <c r="K37" s="70" t="s">
        <v>161</v>
      </c>
      <c r="L37" s="85">
        <v>3000</v>
      </c>
    </row>
    <row r="38" spans="1:12" ht="18.75" customHeight="1" thickBot="1">
      <c r="A38" s="444"/>
      <c r="B38" s="455"/>
      <c r="C38" s="9">
        <v>26</v>
      </c>
      <c r="D38" s="49" t="s">
        <v>66</v>
      </c>
      <c r="E38" s="50"/>
      <c r="F38" s="50"/>
      <c r="G38" s="50"/>
      <c r="H38" s="50"/>
      <c r="I38" s="67"/>
      <c r="J38" s="67"/>
      <c r="K38" s="84" t="s">
        <v>58</v>
      </c>
      <c r="L38" s="83">
        <v>5</v>
      </c>
    </row>
    <row r="39" spans="1:12" ht="18.75" customHeight="1" thickBot="1">
      <c r="A39" s="444"/>
      <c r="B39" s="455"/>
      <c r="C39" s="9">
        <v>27</v>
      </c>
      <c r="D39" s="49" t="s">
        <v>67</v>
      </c>
      <c r="E39" s="50"/>
      <c r="F39" s="50"/>
      <c r="G39" s="50"/>
      <c r="H39" s="50"/>
      <c r="I39" s="67"/>
      <c r="J39" s="67"/>
      <c r="K39" s="84" t="s">
        <v>30</v>
      </c>
      <c r="L39" s="83">
        <v>5.5</v>
      </c>
    </row>
    <row r="40" spans="1:12" ht="18.75" customHeight="1" thickBot="1">
      <c r="A40" s="444"/>
      <c r="B40" s="455"/>
      <c r="C40" s="9" t="s">
        <v>529</v>
      </c>
      <c r="D40" s="49" t="s">
        <v>528</v>
      </c>
      <c r="E40" s="50"/>
      <c r="F40" s="50"/>
      <c r="G40" s="50"/>
      <c r="H40" s="50"/>
      <c r="I40" s="67"/>
      <c r="J40" s="67"/>
      <c r="K40" s="84" t="s">
        <v>30</v>
      </c>
      <c r="L40" s="309">
        <v>0.1667</v>
      </c>
    </row>
    <row r="41" spans="1:12" ht="18.75" customHeight="1" thickBot="1">
      <c r="A41" s="444"/>
      <c r="B41" s="455"/>
      <c r="C41" s="9">
        <v>28</v>
      </c>
      <c r="D41" s="49" t="s">
        <v>68</v>
      </c>
      <c r="E41" s="50"/>
      <c r="F41" s="50"/>
      <c r="G41" s="50"/>
      <c r="H41" s="50"/>
      <c r="I41" s="67"/>
      <c r="J41" s="67"/>
      <c r="K41" s="84" t="s">
        <v>69</v>
      </c>
      <c r="L41" s="83">
        <v>2</v>
      </c>
    </row>
    <row r="42" spans="1:12" ht="18.75" customHeight="1" thickBot="1">
      <c r="A42" s="444"/>
      <c r="B42" s="455"/>
      <c r="C42" s="9">
        <v>29</v>
      </c>
      <c r="D42" s="49" t="s">
        <v>70</v>
      </c>
      <c r="E42" s="50"/>
      <c r="F42" s="50"/>
      <c r="G42" s="50"/>
      <c r="H42" s="50"/>
      <c r="I42" s="67"/>
      <c r="J42" s="67"/>
      <c r="K42" s="84" t="s">
        <v>69</v>
      </c>
      <c r="L42" s="83">
        <v>4</v>
      </c>
    </row>
    <row r="43" spans="1:12" ht="18.75" customHeight="1" thickBot="1">
      <c r="A43" s="444"/>
      <c r="B43" s="455"/>
      <c r="C43" s="9">
        <v>30</v>
      </c>
      <c r="D43" s="49" t="s">
        <v>71</v>
      </c>
      <c r="E43" s="50"/>
      <c r="F43" s="50"/>
      <c r="G43" s="50"/>
      <c r="H43" s="50"/>
      <c r="I43" s="67"/>
      <c r="J43" s="67"/>
      <c r="K43" s="84" t="s">
        <v>161</v>
      </c>
      <c r="L43" s="85">
        <v>30000</v>
      </c>
    </row>
    <row r="44" spans="1:12" ht="18.75" customHeight="1" thickBot="1">
      <c r="A44" s="444"/>
      <c r="B44" s="455"/>
      <c r="C44" s="9">
        <v>31</v>
      </c>
      <c r="D44" s="49" t="s">
        <v>72</v>
      </c>
      <c r="E44" s="50"/>
      <c r="F44" s="50"/>
      <c r="G44" s="50"/>
      <c r="H44" s="50"/>
      <c r="I44" s="67"/>
      <c r="J44" s="67"/>
      <c r="K44" s="84" t="s">
        <v>161</v>
      </c>
      <c r="L44" s="85">
        <v>50000</v>
      </c>
    </row>
    <row r="45" spans="1:12" ht="18.75" customHeight="1" thickBot="1">
      <c r="A45" s="444"/>
      <c r="B45" s="455"/>
      <c r="C45" s="9">
        <v>32</v>
      </c>
      <c r="D45" s="49" t="s">
        <v>73</v>
      </c>
      <c r="E45" s="50"/>
      <c r="F45" s="50"/>
      <c r="G45" s="50"/>
      <c r="H45" s="50"/>
      <c r="I45" s="67"/>
      <c r="J45" s="67"/>
      <c r="K45" s="84" t="s">
        <v>69</v>
      </c>
      <c r="L45" s="83">
        <v>9</v>
      </c>
    </row>
    <row r="46" spans="1:12" ht="18.75" customHeight="1" thickBot="1">
      <c r="A46" s="444"/>
      <c r="B46" s="455"/>
      <c r="C46" s="9">
        <v>33</v>
      </c>
      <c r="D46" s="47" t="s">
        <v>74</v>
      </c>
      <c r="E46" s="48"/>
      <c r="F46" s="48"/>
      <c r="G46" s="48"/>
      <c r="H46" s="48"/>
      <c r="I46" s="67"/>
      <c r="J46" s="67"/>
      <c r="K46" s="82" t="s">
        <v>29</v>
      </c>
      <c r="L46" s="83">
        <v>1</v>
      </c>
    </row>
    <row r="47" spans="1:12" ht="18.75" customHeight="1" thickBot="1">
      <c r="A47" s="444"/>
      <c r="B47" s="455"/>
      <c r="C47" s="9">
        <v>34</v>
      </c>
      <c r="D47" s="47" t="s">
        <v>75</v>
      </c>
      <c r="E47" s="48"/>
      <c r="F47" s="48"/>
      <c r="G47" s="48"/>
      <c r="H47" s="48"/>
      <c r="I47" s="67"/>
      <c r="J47" s="67"/>
      <c r="K47" s="82" t="s">
        <v>29</v>
      </c>
      <c r="L47" s="83">
        <v>13.2</v>
      </c>
    </row>
    <row r="48" spans="1:12" ht="18.75" customHeight="1" thickBot="1">
      <c r="A48" s="444"/>
      <c r="B48" s="455"/>
      <c r="C48" s="9">
        <v>35</v>
      </c>
      <c r="D48" s="47" t="s">
        <v>164</v>
      </c>
      <c r="E48" s="48"/>
      <c r="F48" s="48"/>
      <c r="G48" s="48"/>
      <c r="H48" s="48"/>
      <c r="I48" s="67"/>
      <c r="J48" s="67"/>
      <c r="K48" s="82" t="s">
        <v>29</v>
      </c>
      <c r="L48" s="86">
        <v>1</v>
      </c>
    </row>
    <row r="49" spans="1:12" ht="18.75" customHeight="1" thickBot="1">
      <c r="A49" s="444"/>
      <c r="B49" s="455"/>
      <c r="C49" s="9">
        <v>36</v>
      </c>
      <c r="D49" s="47" t="s">
        <v>32</v>
      </c>
      <c r="E49" s="48"/>
      <c r="F49" s="48"/>
      <c r="G49" s="48"/>
      <c r="H49" s="48"/>
      <c r="I49" s="67"/>
      <c r="J49" s="67"/>
      <c r="K49" s="82" t="s">
        <v>29</v>
      </c>
      <c r="L49" s="83">
        <v>9.06</v>
      </c>
    </row>
    <row r="50" spans="1:12" ht="18.75" customHeight="1" thickBot="1">
      <c r="A50" s="444"/>
      <c r="B50" s="455"/>
      <c r="C50" s="9">
        <v>37</v>
      </c>
      <c r="D50" s="47" t="s">
        <v>76</v>
      </c>
      <c r="E50" s="48"/>
      <c r="F50" s="48"/>
      <c r="G50" s="48"/>
      <c r="H50" s="48"/>
      <c r="I50" s="67"/>
      <c r="J50" s="67"/>
      <c r="K50" s="70" t="s">
        <v>160</v>
      </c>
      <c r="L50" s="77">
        <v>60</v>
      </c>
    </row>
    <row r="51" spans="1:12" ht="18.75" customHeight="1" thickBot="1">
      <c r="A51" s="444"/>
      <c r="B51" s="455"/>
      <c r="C51" s="9">
        <v>38</v>
      </c>
      <c r="D51" s="49" t="s">
        <v>77</v>
      </c>
      <c r="E51" s="50"/>
      <c r="F51" s="50"/>
      <c r="G51" s="50"/>
      <c r="H51" s="50"/>
      <c r="I51" s="67"/>
      <c r="J51" s="67"/>
      <c r="K51" s="82" t="s">
        <v>29</v>
      </c>
      <c r="L51" s="83">
        <v>7.38</v>
      </c>
    </row>
    <row r="52" spans="1:12" ht="18.75" customHeight="1" thickBot="1">
      <c r="A52" s="446"/>
      <c r="B52" s="456"/>
      <c r="C52" s="9">
        <v>39</v>
      </c>
      <c r="D52" s="49" t="s">
        <v>78</v>
      </c>
      <c r="E52" s="50"/>
      <c r="F52" s="50"/>
      <c r="G52" s="50"/>
      <c r="H52" s="50"/>
      <c r="I52" s="67"/>
      <c r="J52" s="67"/>
      <c r="K52" s="70" t="s">
        <v>29</v>
      </c>
      <c r="L52" s="86">
        <v>107.47</v>
      </c>
    </row>
    <row r="54" spans="3:12" ht="14.25" customHeight="1">
      <c r="C54" s="339" t="s">
        <v>79</v>
      </c>
      <c r="D54" s="339"/>
      <c r="E54" s="339"/>
      <c r="F54" s="339"/>
      <c r="G54" s="339"/>
      <c r="H54" s="339"/>
      <c r="I54" s="339"/>
      <c r="J54" s="339"/>
      <c r="K54" s="339"/>
      <c r="L54" s="339"/>
    </row>
    <row r="55" spans="3:12" ht="14.25" customHeight="1" thickBot="1">
      <c r="C55" s="87"/>
      <c r="D55" s="87"/>
      <c r="E55" s="87"/>
      <c r="F55" s="87"/>
      <c r="G55" s="87"/>
      <c r="H55" s="87"/>
      <c r="I55" s="87"/>
      <c r="J55" s="87"/>
      <c r="K55" s="87"/>
      <c r="L55" s="87"/>
    </row>
    <row r="56" spans="3:12" ht="26.25" thickBot="1">
      <c r="C56" s="88"/>
      <c r="D56" s="340" t="s">
        <v>80</v>
      </c>
      <c r="E56" s="341"/>
      <c r="F56" s="341"/>
      <c r="G56" s="341"/>
      <c r="H56" s="342"/>
      <c r="I56" s="340" t="s">
        <v>81</v>
      </c>
      <c r="J56" s="343"/>
      <c r="K56" s="441"/>
      <c r="L56" s="89" t="s">
        <v>82</v>
      </c>
    </row>
    <row r="57" spans="3:12" ht="18.75" customHeight="1" thickBot="1">
      <c r="C57" s="10" t="s">
        <v>83</v>
      </c>
      <c r="D57" s="31" t="s">
        <v>84</v>
      </c>
      <c r="E57" s="32"/>
      <c r="F57" s="32"/>
      <c r="G57" s="32"/>
      <c r="H57" s="37"/>
      <c r="I57" s="273">
        <f>I90</f>
        <v>4288.6627</v>
      </c>
      <c r="J57" s="278"/>
      <c r="K57" s="279"/>
      <c r="L57" s="90">
        <f aca="true" t="shared" si="1" ref="L57:L63">I57/$I$79</f>
        <v>0.17929467015689085</v>
      </c>
    </row>
    <row r="58" spans="3:12" ht="18.75" customHeight="1" thickBot="1">
      <c r="C58" s="10" t="s">
        <v>85</v>
      </c>
      <c r="D58" s="31" t="s">
        <v>54</v>
      </c>
      <c r="E58" s="32"/>
      <c r="F58" s="32"/>
      <c r="G58" s="32"/>
      <c r="H58" s="37"/>
      <c r="I58" s="273">
        <f>I97</f>
        <v>5151.293377</v>
      </c>
      <c r="J58" s="278"/>
      <c r="K58" s="279"/>
      <c r="L58" s="90">
        <f t="shared" si="1"/>
        <v>0.2153583789442316</v>
      </c>
    </row>
    <row r="59" spans="3:12" ht="18.75" customHeight="1" thickBot="1">
      <c r="C59" s="10" t="s">
        <v>86</v>
      </c>
      <c r="D59" s="31" t="s">
        <v>55</v>
      </c>
      <c r="E59" s="32"/>
      <c r="F59" s="32"/>
      <c r="G59" s="32"/>
      <c r="H59" s="37"/>
      <c r="I59" s="273">
        <f>I105</f>
        <v>1313.4884206</v>
      </c>
      <c r="J59" s="278"/>
      <c r="K59" s="279"/>
      <c r="L59" s="90">
        <f t="shared" si="1"/>
        <v>0.054912565897610115</v>
      </c>
    </row>
    <row r="60" spans="3:12" ht="18.75" customHeight="1" thickBot="1">
      <c r="C60" s="10" t="s">
        <v>87</v>
      </c>
      <c r="D60" s="31" t="s">
        <v>89</v>
      </c>
      <c r="E60" s="32"/>
      <c r="F60" s="32"/>
      <c r="G60" s="32"/>
      <c r="H60" s="37"/>
      <c r="I60" s="273">
        <f>I118</f>
        <v>2187.106518690476</v>
      </c>
      <c r="J60" s="278"/>
      <c r="K60" s="279"/>
      <c r="L60" s="90">
        <f t="shared" si="1"/>
        <v>0.09143562208018709</v>
      </c>
    </row>
    <row r="61" spans="3:12" ht="18.75" customHeight="1" thickBot="1">
      <c r="C61" s="10" t="s">
        <v>88</v>
      </c>
      <c r="D61" s="31" t="s">
        <v>139</v>
      </c>
      <c r="E61" s="32"/>
      <c r="F61" s="32"/>
      <c r="G61" s="32"/>
      <c r="H61" s="37"/>
      <c r="I61" s="273">
        <f>I126</f>
        <v>167.363232</v>
      </c>
      <c r="J61" s="278"/>
      <c r="K61" s="279"/>
      <c r="L61" s="90">
        <f t="shared" si="1"/>
        <v>0.006996898002221346</v>
      </c>
    </row>
    <row r="62" spans="3:12" ht="18.75" customHeight="1" thickBot="1">
      <c r="C62" s="10" t="s">
        <v>138</v>
      </c>
      <c r="D62" s="31" t="s">
        <v>91</v>
      </c>
      <c r="E62" s="32"/>
      <c r="F62" s="32"/>
      <c r="G62" s="32"/>
      <c r="H62" s="37"/>
      <c r="I62" s="273">
        <f>I135</f>
        <v>337.0775</v>
      </c>
      <c r="J62" s="278"/>
      <c r="K62" s="279"/>
      <c r="L62" s="90">
        <f t="shared" si="1"/>
        <v>0.01409208497087201</v>
      </c>
    </row>
    <row r="63" spans="3:12" ht="18.75" customHeight="1" thickBot="1">
      <c r="C63" s="10" t="s">
        <v>90</v>
      </c>
      <c r="D63" s="31" t="s">
        <v>92</v>
      </c>
      <c r="E63" s="32"/>
      <c r="F63" s="32"/>
      <c r="G63" s="32"/>
      <c r="H63" s="37"/>
      <c r="I63" s="273">
        <f>I144</f>
        <v>2776.9455472800005</v>
      </c>
      <c r="J63" s="278"/>
      <c r="K63" s="279"/>
      <c r="L63" s="90">
        <f t="shared" si="1"/>
        <v>0.11609482273884922</v>
      </c>
    </row>
    <row r="64" spans="3:12" ht="18.75" customHeight="1" thickBot="1">
      <c r="C64" s="350" t="s">
        <v>93</v>
      </c>
      <c r="D64" s="351"/>
      <c r="E64" s="351"/>
      <c r="F64" s="351"/>
      <c r="G64" s="351"/>
      <c r="H64" s="352"/>
      <c r="I64" s="353">
        <f>SUM(I57:K63)</f>
        <v>16221.937295570475</v>
      </c>
      <c r="J64" s="457"/>
      <c r="K64" s="458"/>
      <c r="L64" s="362">
        <f>SUM(L57:L63)</f>
        <v>0.6781850427908622</v>
      </c>
    </row>
    <row r="65" spans="3:12" ht="18.75" customHeight="1" thickBot="1">
      <c r="C65" s="363" t="s">
        <v>165</v>
      </c>
      <c r="D65" s="364"/>
      <c r="E65" s="364"/>
      <c r="F65" s="364"/>
      <c r="G65" s="364"/>
      <c r="H65" s="365"/>
      <c r="I65" s="459"/>
      <c r="J65" s="460"/>
      <c r="K65" s="461"/>
      <c r="L65" s="362"/>
    </row>
    <row r="66" spans="3:12" ht="18.75" customHeight="1">
      <c r="C66" s="11"/>
      <c r="D66" s="11"/>
      <c r="E66" s="11"/>
      <c r="F66" s="11"/>
      <c r="G66" s="11"/>
      <c r="H66" s="11"/>
      <c r="I66" s="11"/>
      <c r="J66" s="91"/>
      <c r="K66" s="11"/>
      <c r="L66" s="11"/>
    </row>
    <row r="67" spans="3:12" ht="18.75" customHeight="1">
      <c r="C67" s="339" t="s">
        <v>94</v>
      </c>
      <c r="D67" s="339"/>
      <c r="E67" s="339"/>
      <c r="F67" s="339"/>
      <c r="G67" s="339"/>
      <c r="H67" s="339"/>
      <c r="I67" s="339"/>
      <c r="J67" s="339"/>
      <c r="K67" s="339"/>
      <c r="L67" s="339"/>
    </row>
    <row r="68" spans="3:12" ht="18.75" customHeight="1" thickBot="1">
      <c r="C68" s="87"/>
      <c r="D68" s="87"/>
      <c r="E68" s="87"/>
      <c r="F68" s="87"/>
      <c r="G68" s="87"/>
      <c r="H68" s="87"/>
      <c r="I68" s="87"/>
      <c r="J68" s="87"/>
      <c r="K68" s="87"/>
      <c r="L68" s="87"/>
    </row>
    <row r="69" spans="3:12" ht="26.25" thickBot="1">
      <c r="C69" s="88"/>
      <c r="D69" s="340" t="s">
        <v>95</v>
      </c>
      <c r="E69" s="341"/>
      <c r="F69" s="341"/>
      <c r="G69" s="341"/>
      <c r="H69" s="342"/>
      <c r="I69" s="340" t="s">
        <v>96</v>
      </c>
      <c r="J69" s="343"/>
      <c r="K69" s="441"/>
      <c r="L69" s="89" t="s">
        <v>82</v>
      </c>
    </row>
    <row r="70" spans="3:12" ht="18.75" customHeight="1" thickBot="1">
      <c r="C70" s="12" t="s">
        <v>83</v>
      </c>
      <c r="D70" s="359" t="s">
        <v>97</v>
      </c>
      <c r="E70" s="360"/>
      <c r="F70" s="360"/>
      <c r="G70" s="360"/>
      <c r="H70" s="361"/>
      <c r="I70" s="274">
        <f>I161</f>
        <v>1.1604623333333335</v>
      </c>
      <c r="J70" s="275"/>
      <c r="K70" s="276"/>
      <c r="L70" s="92">
        <f aca="true" t="shared" si="2" ref="L70:L75">(I70*$L$37)/$I$79</f>
        <v>0.1455451681601092</v>
      </c>
    </row>
    <row r="71" spans="3:12" ht="18.75" customHeight="1" thickBot="1">
      <c r="C71" s="12" t="s">
        <v>85</v>
      </c>
      <c r="D71" s="359" t="s">
        <v>98</v>
      </c>
      <c r="E71" s="360"/>
      <c r="F71" s="360"/>
      <c r="G71" s="360"/>
      <c r="H71" s="361"/>
      <c r="I71" s="274">
        <f>I168</f>
        <v>1.06</v>
      </c>
      <c r="J71" s="275"/>
      <c r="K71" s="276"/>
      <c r="L71" s="92">
        <f t="shared" si="2"/>
        <v>0.13294518384458467</v>
      </c>
    </row>
    <row r="72" spans="3:12" ht="18.75" customHeight="1" thickBot="1">
      <c r="C72" s="12" t="s">
        <v>86</v>
      </c>
      <c r="D72" s="359" t="s">
        <v>99</v>
      </c>
      <c r="E72" s="360"/>
      <c r="F72" s="360"/>
      <c r="G72" s="360"/>
      <c r="H72" s="361"/>
      <c r="I72" s="274">
        <f>I181</f>
        <v>0.012372266666666666</v>
      </c>
      <c r="J72" s="275"/>
      <c r="K72" s="276"/>
      <c r="L72" s="92">
        <f t="shared" si="2"/>
        <v>0.0015517294967681385</v>
      </c>
    </row>
    <row r="73" spans="3:12" ht="18.75" customHeight="1" thickBot="1">
      <c r="C73" s="12" t="s">
        <v>87</v>
      </c>
      <c r="D73" s="359" t="s">
        <v>100</v>
      </c>
      <c r="E73" s="360"/>
      <c r="F73" s="360"/>
      <c r="G73" s="360"/>
      <c r="H73" s="361"/>
      <c r="I73" s="274">
        <f>I188</f>
        <v>0.14894222412170274</v>
      </c>
      <c r="J73" s="275"/>
      <c r="K73" s="276"/>
      <c r="L73" s="92">
        <f t="shared" si="2"/>
        <v>0.0186803314793218</v>
      </c>
    </row>
    <row r="74" spans="3:12" ht="18.75" customHeight="1" thickBot="1">
      <c r="C74" s="12" t="s">
        <v>88</v>
      </c>
      <c r="D74" s="359" t="s">
        <v>101</v>
      </c>
      <c r="E74" s="360"/>
      <c r="F74" s="360"/>
      <c r="G74" s="360"/>
      <c r="H74" s="361"/>
      <c r="I74" s="274">
        <f>I200</f>
        <v>0.09037570909090906</v>
      </c>
      <c r="J74" s="275"/>
      <c r="K74" s="276"/>
      <c r="L74" s="92">
        <f t="shared" si="2"/>
        <v>0.011334920056769443</v>
      </c>
    </row>
    <row r="75" spans="3:12" ht="18.75" customHeight="1" thickBot="1">
      <c r="C75" s="12" t="s">
        <v>138</v>
      </c>
      <c r="D75" s="359" t="s">
        <v>530</v>
      </c>
      <c r="E75" s="360"/>
      <c r="F75" s="360"/>
      <c r="G75" s="360"/>
      <c r="H75" s="361"/>
      <c r="I75" s="310">
        <f>I208</f>
        <v>0.09374601818181819</v>
      </c>
      <c r="J75" s="311"/>
      <c r="K75" s="312"/>
      <c r="L75" s="92">
        <f t="shared" si="2"/>
        <v>0.011757624171584526</v>
      </c>
    </row>
    <row r="76" spans="3:12" ht="18.75" customHeight="1" thickBot="1">
      <c r="C76" s="366" t="s">
        <v>102</v>
      </c>
      <c r="D76" s="367"/>
      <c r="E76" s="367"/>
      <c r="F76" s="367"/>
      <c r="G76" s="367"/>
      <c r="H76" s="368"/>
      <c r="I76" s="369">
        <f>SUM(I70:K75)</f>
        <v>2.5658985513944303</v>
      </c>
      <c r="J76" s="354"/>
      <c r="K76" s="355"/>
      <c r="L76" s="380">
        <f>SUM(L70:L75)</f>
        <v>0.3218149572091378</v>
      </c>
    </row>
    <row r="77" spans="3:12" ht="18.75" customHeight="1" thickBot="1">
      <c r="C77" s="363" t="s">
        <v>103</v>
      </c>
      <c r="D77" s="364"/>
      <c r="E77" s="364"/>
      <c r="F77" s="364"/>
      <c r="G77" s="364"/>
      <c r="H77" s="365"/>
      <c r="I77" s="356"/>
      <c r="J77" s="357"/>
      <c r="K77" s="358"/>
      <c r="L77" s="380"/>
    </row>
    <row r="78" spans="3:12" ht="18.75" customHeight="1" thickBot="1">
      <c r="C78" s="13"/>
      <c r="D78" s="13"/>
      <c r="E78" s="13"/>
      <c r="F78" s="13"/>
      <c r="G78" s="13"/>
      <c r="H78" s="13"/>
      <c r="I78" s="14"/>
      <c r="J78" s="14"/>
      <c r="K78" s="14"/>
      <c r="L78" s="95"/>
    </row>
    <row r="79" spans="3:12" ht="18.75" customHeight="1" thickBot="1">
      <c r="C79" s="381" t="s">
        <v>104</v>
      </c>
      <c r="D79" s="382"/>
      <c r="E79" s="382"/>
      <c r="F79" s="382"/>
      <c r="G79" s="382"/>
      <c r="H79" s="383"/>
      <c r="I79" s="384">
        <f>(I76*$L$37)+I64</f>
        <v>23919.632949753766</v>
      </c>
      <c r="J79" s="385"/>
      <c r="K79" s="386"/>
      <c r="L79" s="96">
        <f>L64+L76</f>
        <v>1</v>
      </c>
    </row>
    <row r="80" spans="3:12" ht="18.75" customHeight="1">
      <c r="C80" s="205"/>
      <c r="D80" s="205"/>
      <c r="E80" s="205"/>
      <c r="F80" s="205"/>
      <c r="G80" s="205"/>
      <c r="H80" s="205"/>
      <c r="I80" s="205"/>
      <c r="J80" s="98"/>
      <c r="K80" s="98"/>
      <c r="L80" s="98"/>
    </row>
    <row r="81" spans="3:12" ht="14.25" customHeight="1">
      <c r="C81" s="370" t="s">
        <v>108</v>
      </c>
      <c r="D81" s="370"/>
      <c r="E81" s="370"/>
      <c r="F81" s="370"/>
      <c r="G81" s="370"/>
      <c r="H81" s="370"/>
      <c r="I81" s="370"/>
      <c r="J81" s="370"/>
      <c r="K81" s="370"/>
      <c r="L81" s="370"/>
    </row>
    <row r="82" spans="3:12" ht="14.25" customHeight="1" thickBot="1">
      <c r="C82" s="11"/>
      <c r="D82" s="11"/>
      <c r="E82" s="11"/>
      <c r="F82" s="11"/>
      <c r="G82" s="11"/>
      <c r="H82" s="11"/>
      <c r="I82" s="11"/>
      <c r="J82" s="206"/>
      <c r="K82" s="11"/>
      <c r="L82" s="11"/>
    </row>
    <row r="83" spans="3:12" s="100" customFormat="1" ht="14.25" customHeight="1" thickBot="1">
      <c r="C83" s="371" t="s">
        <v>150</v>
      </c>
      <c r="D83" s="372"/>
      <c r="E83" s="372"/>
      <c r="F83" s="372"/>
      <c r="G83" s="372"/>
      <c r="H83" s="372"/>
      <c r="I83" s="372"/>
      <c r="J83" s="372"/>
      <c r="K83" s="372"/>
      <c r="L83" s="373"/>
    </row>
    <row r="84" spans="3:12" s="104" customFormat="1" ht="14.25" customHeight="1">
      <c r="C84" s="101" t="s">
        <v>200</v>
      </c>
      <c r="D84" s="102"/>
      <c r="E84" s="102"/>
      <c r="F84" s="102"/>
      <c r="G84" s="102"/>
      <c r="H84" s="102"/>
      <c r="I84" s="102"/>
      <c r="J84" s="102"/>
      <c r="K84" s="102"/>
      <c r="L84" s="103"/>
    </row>
    <row r="85" spans="3:12" s="104" customFormat="1" ht="14.25" customHeight="1" thickBot="1">
      <c r="C85" s="105"/>
      <c r="D85" s="17"/>
      <c r="E85" s="24"/>
      <c r="F85" s="24"/>
      <c r="G85" s="24"/>
      <c r="H85" s="24"/>
      <c r="I85" s="24"/>
      <c r="J85" s="17"/>
      <c r="K85" s="17"/>
      <c r="L85" s="106"/>
    </row>
    <row r="86" spans="3:12" s="104" customFormat="1" ht="14.25" customHeight="1" thickBot="1">
      <c r="C86" s="107"/>
      <c r="E86" s="374" t="s">
        <v>109</v>
      </c>
      <c r="F86" s="375"/>
      <c r="G86" s="376"/>
      <c r="H86" s="108" t="s">
        <v>110</v>
      </c>
      <c r="I86" s="377">
        <f>L12</f>
        <v>341912</v>
      </c>
      <c r="J86" s="378"/>
      <c r="K86" s="379"/>
      <c r="L86" s="106"/>
    </row>
    <row r="87" spans="3:12" s="104" customFormat="1" ht="14.25" customHeight="1" thickBot="1">
      <c r="C87" s="107"/>
      <c r="E87" s="374" t="s">
        <v>140</v>
      </c>
      <c r="F87" s="375"/>
      <c r="G87" s="376"/>
      <c r="H87" s="108" t="s">
        <v>141</v>
      </c>
      <c r="I87" s="399">
        <f>L17</f>
        <v>20510.2</v>
      </c>
      <c r="J87" s="400"/>
      <c r="K87" s="401"/>
      <c r="L87" s="106"/>
    </row>
    <row r="88" spans="3:12" s="100" customFormat="1" ht="14.25" customHeight="1" thickBot="1">
      <c r="C88" s="109"/>
      <c r="E88" s="374" t="s">
        <v>167</v>
      </c>
      <c r="F88" s="375"/>
      <c r="G88" s="376"/>
      <c r="H88" s="110" t="s">
        <v>111</v>
      </c>
      <c r="I88" s="111" t="s">
        <v>29</v>
      </c>
      <c r="J88" s="112"/>
      <c r="K88" s="113">
        <f>L46</f>
        <v>1</v>
      </c>
      <c r="L88" s="106"/>
    </row>
    <row r="89" spans="3:12" s="104" customFormat="1" ht="14.25" customHeight="1" thickBot="1">
      <c r="C89" s="107"/>
      <c r="E89" s="374" t="s">
        <v>168</v>
      </c>
      <c r="F89" s="375"/>
      <c r="G89" s="376"/>
      <c r="H89" s="114" t="s">
        <v>112</v>
      </c>
      <c r="I89" s="19" t="s">
        <v>29</v>
      </c>
      <c r="J89" s="115"/>
      <c r="K89" s="116">
        <f>L47</f>
        <v>13.2</v>
      </c>
      <c r="L89" s="106"/>
    </row>
    <row r="90" spans="3:12" s="100" customFormat="1" ht="14.25" customHeight="1" thickBot="1">
      <c r="C90" s="109"/>
      <c r="E90" s="387" t="s">
        <v>113</v>
      </c>
      <c r="F90" s="388"/>
      <c r="G90" s="388"/>
      <c r="H90" s="389"/>
      <c r="I90" s="466">
        <f>(((I86+I87)*(K89/100))+((I86+I87)*(K88/100)))/12</f>
        <v>4288.6627</v>
      </c>
      <c r="J90" s="391"/>
      <c r="K90" s="467"/>
      <c r="L90" s="106"/>
    </row>
    <row r="91" spans="3:12" s="100" customFormat="1" ht="14.25" customHeight="1" thickBot="1">
      <c r="C91" s="117"/>
      <c r="D91" s="18"/>
      <c r="E91" s="18"/>
      <c r="F91" s="18"/>
      <c r="G91" s="18"/>
      <c r="H91" s="18"/>
      <c r="I91" s="18"/>
      <c r="J91" s="118"/>
      <c r="K91" s="118"/>
      <c r="L91" s="119"/>
    </row>
    <row r="92" spans="3:12" ht="14.25" customHeight="1" thickBot="1">
      <c r="C92" s="371" t="s">
        <v>148</v>
      </c>
      <c r="D92" s="372"/>
      <c r="E92" s="372"/>
      <c r="F92" s="372"/>
      <c r="G92" s="372"/>
      <c r="H92" s="372"/>
      <c r="I92" s="372"/>
      <c r="J92" s="372"/>
      <c r="K92" s="372"/>
      <c r="L92" s="373"/>
    </row>
    <row r="93" spans="3:12" ht="14.25" customHeight="1">
      <c r="C93" s="105" t="s">
        <v>116</v>
      </c>
      <c r="D93" s="21"/>
      <c r="E93" s="21"/>
      <c r="F93" s="21"/>
      <c r="G93" s="21"/>
      <c r="H93" s="21"/>
      <c r="I93" s="21"/>
      <c r="J93" s="21"/>
      <c r="K93" s="21"/>
      <c r="L93" s="120"/>
    </row>
    <row r="94" spans="3:12" ht="14.25" customHeight="1" thickBot="1">
      <c r="C94" s="105"/>
      <c r="D94" s="21"/>
      <c r="E94" s="21"/>
      <c r="F94" s="21"/>
      <c r="G94" s="21"/>
      <c r="H94" s="17"/>
      <c r="I94" s="21"/>
      <c r="J94" s="21"/>
      <c r="K94" s="21"/>
      <c r="L94" s="120"/>
    </row>
    <row r="95" spans="3:12" ht="14.25" customHeight="1" thickBot="1">
      <c r="C95" s="109"/>
      <c r="D95" s="21"/>
      <c r="E95" s="19" t="s">
        <v>169</v>
      </c>
      <c r="F95" s="15"/>
      <c r="G95" s="15"/>
      <c r="H95" s="108" t="s">
        <v>117</v>
      </c>
      <c r="I95" s="464">
        <f>L27</f>
        <v>2482.91</v>
      </c>
      <c r="J95" s="394"/>
      <c r="K95" s="465"/>
      <c r="L95" s="120"/>
    </row>
    <row r="96" spans="3:12" ht="14.25" customHeight="1" thickBot="1">
      <c r="C96" s="122"/>
      <c r="D96" s="40"/>
      <c r="E96" s="23" t="s">
        <v>170</v>
      </c>
      <c r="F96" s="24"/>
      <c r="G96" s="24"/>
      <c r="H96" s="110" t="s">
        <v>118</v>
      </c>
      <c r="I96" s="123" t="s">
        <v>29</v>
      </c>
      <c r="J96" s="124"/>
      <c r="K96" s="125">
        <f>L52</f>
        <v>107.47</v>
      </c>
      <c r="L96" s="126"/>
    </row>
    <row r="97" spans="3:12" ht="14.25" customHeight="1" thickBot="1">
      <c r="C97" s="122"/>
      <c r="D97" s="40"/>
      <c r="E97" s="387" t="s">
        <v>107</v>
      </c>
      <c r="F97" s="388"/>
      <c r="G97" s="388"/>
      <c r="H97" s="389"/>
      <c r="I97" s="468">
        <f>I95*((K96/100)+1)</f>
        <v>5151.293377</v>
      </c>
      <c r="J97" s="409"/>
      <c r="K97" s="469"/>
      <c r="L97" s="126"/>
    </row>
    <row r="98" spans="3:12" ht="14.25" customHeight="1" thickBot="1">
      <c r="C98" s="127"/>
      <c r="D98" s="128"/>
      <c r="E98" s="21"/>
      <c r="F98" s="21"/>
      <c r="G98" s="21"/>
      <c r="H98" s="21"/>
      <c r="I98" s="21"/>
      <c r="J98" s="129"/>
      <c r="K98" s="21"/>
      <c r="L98" s="120"/>
    </row>
    <row r="99" spans="3:12" ht="14.25" customHeight="1" thickBot="1">
      <c r="C99" s="371" t="s">
        <v>149</v>
      </c>
      <c r="D99" s="372"/>
      <c r="E99" s="372"/>
      <c r="F99" s="372"/>
      <c r="G99" s="372"/>
      <c r="H99" s="372"/>
      <c r="I99" s="372"/>
      <c r="J99" s="372"/>
      <c r="K99" s="372"/>
      <c r="L99" s="373"/>
    </row>
    <row r="100" spans="3:12" ht="14.25" customHeight="1">
      <c r="C100" s="105" t="s">
        <v>119</v>
      </c>
      <c r="D100" s="21"/>
      <c r="E100" s="21"/>
      <c r="F100" s="21"/>
      <c r="G100" s="21"/>
      <c r="H100" s="21"/>
      <c r="I100" s="21"/>
      <c r="J100" s="21"/>
      <c r="K100" s="21"/>
      <c r="L100" s="120"/>
    </row>
    <row r="101" spans="3:12" ht="14.25" customHeight="1" thickBot="1">
      <c r="C101" s="107"/>
      <c r="D101" s="21"/>
      <c r="E101" s="21"/>
      <c r="F101" s="21"/>
      <c r="G101" s="21"/>
      <c r="H101" s="17"/>
      <c r="I101" s="21"/>
      <c r="J101" s="21"/>
      <c r="K101" s="21"/>
      <c r="L101" s="120"/>
    </row>
    <row r="102" spans="3:12" ht="14.25" customHeight="1" thickBot="1">
      <c r="C102" s="109"/>
      <c r="D102" s="21"/>
      <c r="E102" s="19" t="s">
        <v>171</v>
      </c>
      <c r="F102" s="15"/>
      <c r="G102" s="15"/>
      <c r="H102" s="108" t="s">
        <v>117</v>
      </c>
      <c r="I102" s="464">
        <f>L28</f>
        <v>3165.49</v>
      </c>
      <c r="J102" s="394"/>
      <c r="K102" s="465"/>
      <c r="L102" s="120"/>
    </row>
    <row r="103" spans="3:12" ht="14.25" customHeight="1" thickBot="1">
      <c r="C103" s="109"/>
      <c r="D103" s="21"/>
      <c r="E103" s="20" t="s">
        <v>172</v>
      </c>
      <c r="F103" s="18"/>
      <c r="G103" s="18"/>
      <c r="H103" s="154" t="s">
        <v>120</v>
      </c>
      <c r="I103" s="140" t="s">
        <v>426</v>
      </c>
      <c r="J103" s="133"/>
      <c r="K103" s="132">
        <f>L38</f>
        <v>5</v>
      </c>
      <c r="L103" s="120"/>
    </row>
    <row r="104" spans="3:12" ht="14.25" customHeight="1" thickBot="1">
      <c r="C104" s="122"/>
      <c r="D104" s="40"/>
      <c r="E104" s="20" t="s">
        <v>170</v>
      </c>
      <c r="F104" s="18"/>
      <c r="G104" s="18"/>
      <c r="H104" s="131" t="s">
        <v>118</v>
      </c>
      <c r="I104" s="188" t="s">
        <v>29</v>
      </c>
      <c r="J104" s="189"/>
      <c r="K104" s="190">
        <f>L52</f>
        <v>107.47</v>
      </c>
      <c r="L104" s="126"/>
    </row>
    <row r="105" spans="3:12" ht="14.25" customHeight="1" thickBot="1">
      <c r="C105" s="122"/>
      <c r="D105" s="40"/>
      <c r="E105" s="387" t="s">
        <v>107</v>
      </c>
      <c r="F105" s="388"/>
      <c r="G105" s="388"/>
      <c r="H105" s="389"/>
      <c r="I105" s="471">
        <f>(I102/K103)*((K104/100)+1)</f>
        <v>1313.4884206</v>
      </c>
      <c r="J105" s="406"/>
      <c r="K105" s="472"/>
      <c r="L105" s="126"/>
    </row>
    <row r="106" spans="3:12" ht="14.25" customHeight="1" thickBot="1">
      <c r="C106" s="134"/>
      <c r="D106" s="135"/>
      <c r="E106" s="135"/>
      <c r="F106" s="135"/>
      <c r="G106" s="135"/>
      <c r="H106" s="135"/>
      <c r="I106" s="135"/>
      <c r="J106" s="135"/>
      <c r="K106" s="135"/>
      <c r="L106" s="136"/>
    </row>
    <row r="107" spans="3:12" ht="14.25" customHeight="1" thickBot="1">
      <c r="C107" s="371" t="s">
        <v>152</v>
      </c>
      <c r="D107" s="372"/>
      <c r="E107" s="372"/>
      <c r="F107" s="372"/>
      <c r="G107" s="372"/>
      <c r="H107" s="372"/>
      <c r="I107" s="372"/>
      <c r="J107" s="372"/>
      <c r="K107" s="372"/>
      <c r="L107" s="373"/>
    </row>
    <row r="108" spans="3:12" ht="14.25" customHeight="1">
      <c r="C108" s="105" t="s">
        <v>31</v>
      </c>
      <c r="D108" s="21"/>
      <c r="E108" s="21"/>
      <c r="F108" s="21"/>
      <c r="G108" s="21"/>
      <c r="H108" s="21"/>
      <c r="I108" s="21"/>
      <c r="J108" s="21"/>
      <c r="K108" s="21"/>
      <c r="L108" s="120"/>
    </row>
    <row r="109" spans="3:12" ht="14.25" customHeight="1" thickBot="1">
      <c r="C109" s="107"/>
      <c r="D109" s="21"/>
      <c r="E109" s="21"/>
      <c r="F109" s="21"/>
      <c r="G109" s="21"/>
      <c r="H109" s="21"/>
      <c r="I109" s="21"/>
      <c r="J109" s="21"/>
      <c r="K109" s="21"/>
      <c r="L109" s="120"/>
    </row>
    <row r="110" spans="3:12" ht="14.25" customHeight="1" thickBot="1">
      <c r="C110" s="107"/>
      <c r="D110" s="21"/>
      <c r="E110" s="19" t="s">
        <v>121</v>
      </c>
      <c r="F110" s="15"/>
      <c r="G110" s="15"/>
      <c r="H110" s="108" t="s">
        <v>110</v>
      </c>
      <c r="I110" s="393">
        <f>L12</f>
        <v>341912</v>
      </c>
      <c r="J110" s="411"/>
      <c r="K110" s="470"/>
      <c r="L110" s="191"/>
    </row>
    <row r="111" spans="3:12" ht="14.25" customHeight="1" thickBot="1">
      <c r="C111" s="107"/>
      <c r="D111" s="21"/>
      <c r="E111" s="20" t="s">
        <v>122</v>
      </c>
      <c r="F111" s="18"/>
      <c r="G111" s="18"/>
      <c r="H111" s="131" t="s">
        <v>123</v>
      </c>
      <c r="I111" s="418">
        <f>L13</f>
        <v>2856.7</v>
      </c>
      <c r="J111" s="419"/>
      <c r="K111" s="420"/>
      <c r="L111" s="191"/>
    </row>
    <row r="112" spans="3:12" ht="14.25" customHeight="1" thickBot="1">
      <c r="C112" s="107"/>
      <c r="D112" s="21"/>
      <c r="E112" s="20" t="s">
        <v>124</v>
      </c>
      <c r="F112" s="18"/>
      <c r="G112" s="18"/>
      <c r="H112" s="131" t="s">
        <v>114</v>
      </c>
      <c r="I112" s="393">
        <f>L14</f>
        <v>2856.7</v>
      </c>
      <c r="J112" s="421"/>
      <c r="K112" s="395"/>
      <c r="L112" s="191"/>
    </row>
    <row r="113" spans="3:12" ht="14.25" customHeight="1" thickBot="1">
      <c r="C113" s="107"/>
      <c r="D113" s="21"/>
      <c r="E113" s="20" t="s">
        <v>125</v>
      </c>
      <c r="F113" s="18"/>
      <c r="G113" s="18"/>
      <c r="H113" s="131" t="s">
        <v>115</v>
      </c>
      <c r="I113" s="418">
        <f>L15</f>
        <v>0</v>
      </c>
      <c r="J113" s="419"/>
      <c r="K113" s="420"/>
      <c r="L113" s="191"/>
    </row>
    <row r="114" spans="3:12" ht="14.25" customHeight="1" thickBot="1">
      <c r="C114" s="107"/>
      <c r="D114" s="21"/>
      <c r="E114" s="20" t="s">
        <v>143</v>
      </c>
      <c r="F114" s="18"/>
      <c r="G114" s="18"/>
      <c r="H114" s="131" t="s">
        <v>142</v>
      </c>
      <c r="I114" s="418">
        <f>L16</f>
        <v>0</v>
      </c>
      <c r="J114" s="419"/>
      <c r="K114" s="420"/>
      <c r="L114" s="191"/>
    </row>
    <row r="115" spans="3:12" ht="14.25" customHeight="1" thickBot="1">
      <c r="C115" s="107"/>
      <c r="D115" s="21"/>
      <c r="E115" s="20" t="s">
        <v>173</v>
      </c>
      <c r="F115" s="18"/>
      <c r="G115" s="18"/>
      <c r="H115" s="131" t="s">
        <v>126</v>
      </c>
      <c r="I115" s="152" t="s">
        <v>420</v>
      </c>
      <c r="J115" s="121"/>
      <c r="K115" s="192" t="str">
        <f>L29</f>
        <v>6</v>
      </c>
      <c r="L115" s="191"/>
    </row>
    <row r="116" spans="3:12" ht="14.25" customHeight="1" thickBot="1">
      <c r="C116" s="107"/>
      <c r="D116" s="40"/>
      <c r="E116" s="140" t="s">
        <v>174</v>
      </c>
      <c r="F116" s="15"/>
      <c r="G116" s="15"/>
      <c r="H116" s="114" t="s">
        <v>127</v>
      </c>
      <c r="I116" s="140" t="s">
        <v>60</v>
      </c>
      <c r="J116" s="181"/>
      <c r="K116" s="141" t="str">
        <f>L30</f>
        <v>84</v>
      </c>
      <c r="L116" s="193"/>
    </row>
    <row r="117" spans="3:12" ht="14.25" customHeight="1" thickBot="1">
      <c r="C117" s="107"/>
      <c r="D117" s="21"/>
      <c r="E117" s="20" t="s">
        <v>175</v>
      </c>
      <c r="F117" s="18"/>
      <c r="G117" s="18"/>
      <c r="H117" s="131" t="s">
        <v>128</v>
      </c>
      <c r="I117" s="20" t="s">
        <v>29</v>
      </c>
      <c r="J117" s="156"/>
      <c r="K117" s="157">
        <f>L31</f>
        <v>57.07</v>
      </c>
      <c r="L117" s="191"/>
    </row>
    <row r="118" spans="3:12" ht="14.25" customHeight="1" thickBot="1">
      <c r="C118" s="122"/>
      <c r="D118" s="40"/>
      <c r="E118" s="387" t="s">
        <v>107</v>
      </c>
      <c r="F118" s="388"/>
      <c r="G118" s="388"/>
      <c r="H118" s="389"/>
      <c r="I118" s="415">
        <f>((I110-(K115*(I112+I113+I114))-I111)*(K117/100))/K116</f>
        <v>2187.106518690476</v>
      </c>
      <c r="J118" s="416"/>
      <c r="K118" s="417"/>
      <c r="L118" s="194"/>
    </row>
    <row r="119" spans="3:12" ht="14.25" customHeight="1" thickBot="1">
      <c r="C119" s="149"/>
      <c r="D119" s="145"/>
      <c r="E119" s="26"/>
      <c r="F119" s="26"/>
      <c r="G119" s="26"/>
      <c r="H119" s="26"/>
      <c r="I119" s="207"/>
      <c r="J119" s="146"/>
      <c r="K119" s="26"/>
      <c r="L119" s="147"/>
    </row>
    <row r="120" spans="3:12" ht="14.25" customHeight="1" thickBot="1">
      <c r="C120" s="371" t="s">
        <v>157</v>
      </c>
      <c r="D120" s="372"/>
      <c r="E120" s="372"/>
      <c r="F120" s="372"/>
      <c r="G120" s="372"/>
      <c r="H120" s="372"/>
      <c r="I120" s="372"/>
      <c r="J120" s="372"/>
      <c r="K120" s="372"/>
      <c r="L120" s="373"/>
    </row>
    <row r="121" spans="3:12" ht="14.25" customHeight="1">
      <c r="C121" s="105" t="s">
        <v>144</v>
      </c>
      <c r="D121" s="21"/>
      <c r="E121" s="21"/>
      <c r="F121" s="21"/>
      <c r="G121" s="21"/>
      <c r="H121" s="21"/>
      <c r="I121" s="21"/>
      <c r="J121" s="21"/>
      <c r="K121" s="21"/>
      <c r="L121" s="120"/>
    </row>
    <row r="122" spans="3:12" ht="14.25" customHeight="1" thickBot="1">
      <c r="C122" s="105"/>
      <c r="D122" s="21"/>
      <c r="E122" s="21"/>
      <c r="F122" s="21"/>
      <c r="G122" s="21"/>
      <c r="H122" s="17"/>
      <c r="I122" s="21"/>
      <c r="J122" s="21"/>
      <c r="K122" s="21"/>
      <c r="L122" s="120"/>
    </row>
    <row r="123" spans="3:12" ht="14.25" customHeight="1" thickBot="1">
      <c r="C123" s="109"/>
      <c r="D123" s="21"/>
      <c r="E123" s="19" t="s">
        <v>140</v>
      </c>
      <c r="F123" s="15"/>
      <c r="G123" s="15"/>
      <c r="H123" s="108" t="s">
        <v>141</v>
      </c>
      <c r="I123" s="393">
        <f>L17</f>
        <v>20510.2</v>
      </c>
      <c r="J123" s="411"/>
      <c r="K123" s="470"/>
      <c r="L123" s="120"/>
    </row>
    <row r="124" spans="3:12" ht="14.25" customHeight="1" thickBot="1">
      <c r="C124" s="109"/>
      <c r="D124" s="21"/>
      <c r="E124" s="20" t="s">
        <v>176</v>
      </c>
      <c r="F124" s="18"/>
      <c r="G124" s="18"/>
      <c r="H124" s="131" t="s">
        <v>145</v>
      </c>
      <c r="I124" s="19" t="s">
        <v>60</v>
      </c>
      <c r="J124" s="130"/>
      <c r="K124" s="141">
        <f>L33</f>
        <v>90</v>
      </c>
      <c r="L124" s="120"/>
    </row>
    <row r="125" spans="3:12" ht="14.25" customHeight="1" thickBot="1">
      <c r="C125" s="109"/>
      <c r="D125" s="21"/>
      <c r="E125" s="20" t="s">
        <v>177</v>
      </c>
      <c r="F125" s="18"/>
      <c r="G125" s="18"/>
      <c r="H125" s="131" t="s">
        <v>146</v>
      </c>
      <c r="I125" s="19" t="s">
        <v>29</v>
      </c>
      <c r="J125" s="130"/>
      <c r="K125" s="141">
        <f>L34</f>
        <v>73.44</v>
      </c>
      <c r="L125" s="120"/>
    </row>
    <row r="126" spans="3:12" ht="14.25" customHeight="1" thickBot="1">
      <c r="C126" s="109"/>
      <c r="D126" s="21"/>
      <c r="E126" s="387" t="s">
        <v>107</v>
      </c>
      <c r="F126" s="388"/>
      <c r="G126" s="388"/>
      <c r="H126" s="389"/>
      <c r="I126" s="415">
        <f>(I123*(K125/100))/K124</f>
        <v>167.363232</v>
      </c>
      <c r="J126" s="416"/>
      <c r="K126" s="417"/>
      <c r="L126" s="120"/>
    </row>
    <row r="127" spans="3:12" ht="14.25" customHeight="1" thickBot="1">
      <c r="C127" s="149"/>
      <c r="D127" s="26"/>
      <c r="E127" s="26"/>
      <c r="F127" s="26"/>
      <c r="G127" s="26"/>
      <c r="H127" s="26"/>
      <c r="I127" s="26"/>
      <c r="J127" s="26"/>
      <c r="K127" s="26"/>
      <c r="L127" s="147"/>
    </row>
    <row r="128" spans="3:12" s="100" customFormat="1" ht="14.25" customHeight="1" thickBot="1">
      <c r="C128" s="21"/>
      <c r="D128" s="21"/>
      <c r="E128" s="21"/>
      <c r="F128" s="21"/>
      <c r="G128" s="21"/>
      <c r="H128" s="21"/>
      <c r="I128" s="21"/>
      <c r="J128" s="21"/>
      <c r="K128" s="21"/>
      <c r="L128" s="21"/>
    </row>
    <row r="129" spans="3:12" ht="14.25" customHeight="1" thickBot="1">
      <c r="C129" s="371" t="s">
        <v>158</v>
      </c>
      <c r="D129" s="372"/>
      <c r="E129" s="372"/>
      <c r="F129" s="372"/>
      <c r="G129" s="372"/>
      <c r="H129" s="372"/>
      <c r="I129" s="372"/>
      <c r="J129" s="372"/>
      <c r="K129" s="372"/>
      <c r="L129" s="373"/>
    </row>
    <row r="130" spans="3:12" ht="14.25" customHeight="1">
      <c r="C130" s="105" t="s">
        <v>129</v>
      </c>
      <c r="D130" s="21"/>
      <c r="E130" s="21"/>
      <c r="F130" s="21"/>
      <c r="G130" s="21"/>
      <c r="H130" s="21"/>
      <c r="I130" s="21"/>
      <c r="J130" s="21"/>
      <c r="K130" s="21"/>
      <c r="L130" s="120"/>
    </row>
    <row r="131" spans="3:12" ht="14.25" customHeight="1" thickBot="1">
      <c r="C131" s="105"/>
      <c r="D131" s="21"/>
      <c r="E131" s="21"/>
      <c r="F131" s="21"/>
      <c r="G131" s="21"/>
      <c r="H131" s="17"/>
      <c r="I131" s="21"/>
      <c r="J131" s="21"/>
      <c r="K131" s="21"/>
      <c r="L131" s="120"/>
    </row>
    <row r="132" spans="3:12" ht="14.25" customHeight="1" thickBot="1">
      <c r="C132" s="109"/>
      <c r="D132" s="21"/>
      <c r="E132" s="19" t="s">
        <v>178</v>
      </c>
      <c r="F132" s="15"/>
      <c r="G132" s="15"/>
      <c r="H132" s="108"/>
      <c r="I132" s="393">
        <f>L24</f>
        <v>0</v>
      </c>
      <c r="J132" s="411"/>
      <c r="K132" s="470"/>
      <c r="L132" s="120"/>
    </row>
    <row r="133" spans="3:12" ht="14.25" customHeight="1" thickBot="1">
      <c r="C133" s="109"/>
      <c r="D133" s="21"/>
      <c r="E133" s="20" t="s">
        <v>179</v>
      </c>
      <c r="F133" s="18"/>
      <c r="G133" s="18"/>
      <c r="H133" s="131" t="s">
        <v>130</v>
      </c>
      <c r="I133" s="418">
        <f>L25</f>
        <v>144.46</v>
      </c>
      <c r="J133" s="419"/>
      <c r="K133" s="420"/>
      <c r="L133" s="120"/>
    </row>
    <row r="134" spans="3:12" ht="14.25" customHeight="1" thickBot="1">
      <c r="C134" s="109"/>
      <c r="D134" s="21"/>
      <c r="E134" s="20" t="s">
        <v>180</v>
      </c>
      <c r="F134" s="18"/>
      <c r="G134" s="18"/>
      <c r="H134" s="131"/>
      <c r="I134" s="418">
        <f>L26</f>
        <v>3900.47</v>
      </c>
      <c r="J134" s="419"/>
      <c r="K134" s="420"/>
      <c r="L134" s="120"/>
    </row>
    <row r="135" spans="3:12" ht="14.25" customHeight="1" thickBot="1">
      <c r="C135" s="109" t="s">
        <v>0</v>
      </c>
      <c r="D135" s="21"/>
      <c r="E135" s="387" t="s">
        <v>107</v>
      </c>
      <c r="F135" s="388"/>
      <c r="G135" s="388"/>
      <c r="H135" s="389"/>
      <c r="I135" s="415">
        <f>(I132+I134+I133)/12</f>
        <v>337.0775</v>
      </c>
      <c r="J135" s="416"/>
      <c r="K135" s="417"/>
      <c r="L135" s="120"/>
    </row>
    <row r="136" spans="3:12" ht="14.25" customHeight="1" thickBot="1">
      <c r="C136" s="127"/>
      <c r="D136" s="21"/>
      <c r="E136" s="21"/>
      <c r="F136" s="21"/>
      <c r="G136" s="21"/>
      <c r="H136" s="21"/>
      <c r="I136" s="21"/>
      <c r="J136" s="129"/>
      <c r="K136" s="21"/>
      <c r="L136" s="120"/>
    </row>
    <row r="137" spans="3:12" ht="14.25" customHeight="1" thickBot="1">
      <c r="C137" s="371" t="s">
        <v>159</v>
      </c>
      <c r="D137" s="372"/>
      <c r="E137" s="372"/>
      <c r="F137" s="372"/>
      <c r="G137" s="372"/>
      <c r="H137" s="372"/>
      <c r="I137" s="372"/>
      <c r="J137" s="372"/>
      <c r="K137" s="372"/>
      <c r="L137" s="373"/>
    </row>
    <row r="138" spans="3:12" ht="14.25" customHeight="1">
      <c r="C138" s="105" t="s">
        <v>155</v>
      </c>
      <c r="D138" s="21"/>
      <c r="E138" s="21"/>
      <c r="F138" s="21"/>
      <c r="G138" s="21"/>
      <c r="H138" s="21"/>
      <c r="I138" s="21"/>
      <c r="J138" s="21"/>
      <c r="K138" s="21"/>
      <c r="L138" s="120"/>
    </row>
    <row r="139" spans="3:12" ht="14.25" customHeight="1" thickBot="1">
      <c r="C139" s="107"/>
      <c r="D139" s="21"/>
      <c r="E139" s="21"/>
      <c r="F139" s="21"/>
      <c r="G139" s="21"/>
      <c r="H139" s="21"/>
      <c r="I139" s="21"/>
      <c r="J139" s="21"/>
      <c r="K139" s="21"/>
      <c r="L139" s="120"/>
    </row>
    <row r="140" spans="3:12" ht="14.25" customHeight="1" thickBot="1">
      <c r="C140" s="107"/>
      <c r="D140" s="21"/>
      <c r="E140" s="19" t="s">
        <v>121</v>
      </c>
      <c r="F140" s="15"/>
      <c r="G140" s="15"/>
      <c r="H140" s="108" t="s">
        <v>110</v>
      </c>
      <c r="I140" s="393">
        <f>L12</f>
        <v>341912</v>
      </c>
      <c r="J140" s="411"/>
      <c r="K140" s="470"/>
      <c r="L140" s="120"/>
    </row>
    <row r="141" spans="3:12" ht="14.25" customHeight="1" thickBot="1">
      <c r="C141" s="107"/>
      <c r="D141" s="21"/>
      <c r="E141" s="19" t="s">
        <v>181</v>
      </c>
      <c r="F141" s="15"/>
      <c r="G141" s="15"/>
      <c r="H141" s="114" t="s">
        <v>1</v>
      </c>
      <c r="I141" s="195" t="s">
        <v>29</v>
      </c>
      <c r="J141" s="130"/>
      <c r="K141" s="141">
        <f>L49</f>
        <v>9.06</v>
      </c>
      <c r="L141" s="120"/>
    </row>
    <row r="142" spans="3:12" ht="14.25" customHeight="1" thickBot="1">
      <c r="C142" s="109"/>
      <c r="D142" s="21"/>
      <c r="E142" s="20" t="s">
        <v>182</v>
      </c>
      <c r="F142" s="18"/>
      <c r="G142" s="18"/>
      <c r="H142" s="131" t="s">
        <v>147</v>
      </c>
      <c r="I142" s="497">
        <f>L50</f>
        <v>60</v>
      </c>
      <c r="J142" s="498"/>
      <c r="K142" s="499"/>
      <c r="L142" s="120"/>
    </row>
    <row r="143" spans="3:12" ht="14.25" customHeight="1" thickBot="1">
      <c r="C143" s="107"/>
      <c r="D143" s="21"/>
      <c r="E143" s="19" t="s">
        <v>183</v>
      </c>
      <c r="F143" s="15"/>
      <c r="G143" s="15"/>
      <c r="H143" s="114"/>
      <c r="I143" s="123" t="s">
        <v>29</v>
      </c>
      <c r="J143" s="130"/>
      <c r="K143" s="141">
        <f>L51</f>
        <v>7.38</v>
      </c>
      <c r="L143" s="120"/>
    </row>
    <row r="144" spans="3:12" ht="14.25" customHeight="1" thickBot="1">
      <c r="C144" s="109"/>
      <c r="D144" s="21"/>
      <c r="E144" s="387" t="s">
        <v>107</v>
      </c>
      <c r="F144" s="388"/>
      <c r="G144" s="388"/>
      <c r="H144" s="389"/>
      <c r="I144" s="415">
        <f>(((I140*(K141/100))*((K143/100)+1))+I142)/12</f>
        <v>2776.9455472800005</v>
      </c>
      <c r="J144" s="416"/>
      <c r="K144" s="417"/>
      <c r="L144" s="120"/>
    </row>
    <row r="145" spans="3:12" ht="14.25" customHeight="1" thickBot="1">
      <c r="C145" s="117"/>
      <c r="D145" s="26"/>
      <c r="E145" s="25"/>
      <c r="F145" s="25"/>
      <c r="G145" s="25"/>
      <c r="H145" s="25"/>
      <c r="I145" s="180"/>
      <c r="J145" s="180"/>
      <c r="K145" s="180"/>
      <c r="L145" s="147"/>
    </row>
    <row r="146" spans="3:12" ht="14.25" customHeight="1">
      <c r="C146" s="21"/>
      <c r="D146" s="128"/>
      <c r="E146" s="21"/>
      <c r="F146" s="21"/>
      <c r="G146" s="21"/>
      <c r="H146" s="21"/>
      <c r="I146" s="208"/>
      <c r="J146" s="129"/>
      <c r="K146" s="21"/>
      <c r="L146" s="21"/>
    </row>
    <row r="147" spans="3:12" ht="14.25" customHeight="1">
      <c r="C147" s="425" t="s">
        <v>2</v>
      </c>
      <c r="D147" s="425"/>
      <c r="E147" s="425"/>
      <c r="F147" s="425"/>
      <c r="G147" s="425"/>
      <c r="H147" s="425"/>
      <c r="I147" s="425"/>
      <c r="J147" s="425"/>
      <c r="K147" s="425"/>
      <c r="L147" s="425"/>
    </row>
    <row r="148" spans="3:12" ht="14.25" customHeight="1" thickBot="1">
      <c r="C148" s="21"/>
      <c r="D148" s="21"/>
      <c r="E148" s="21"/>
      <c r="F148" s="21"/>
      <c r="G148" s="21"/>
      <c r="H148" s="21"/>
      <c r="I148" s="21"/>
      <c r="J148" s="129"/>
      <c r="K148" s="21"/>
      <c r="L148" s="21"/>
    </row>
    <row r="149" spans="3:12" s="100" customFormat="1" ht="14.25" customHeight="1" thickBot="1">
      <c r="C149" s="371" t="s">
        <v>3</v>
      </c>
      <c r="D149" s="372"/>
      <c r="E149" s="372"/>
      <c r="F149" s="372"/>
      <c r="G149" s="372"/>
      <c r="H149" s="372"/>
      <c r="I149" s="372"/>
      <c r="J149" s="372"/>
      <c r="K149" s="372"/>
      <c r="L149" s="373"/>
    </row>
    <row r="150" spans="3:12" s="104" customFormat="1" ht="14.25" customHeight="1">
      <c r="C150" s="105" t="s">
        <v>156</v>
      </c>
      <c r="D150" s="17"/>
      <c r="E150" s="24"/>
      <c r="F150" s="24"/>
      <c r="G150" s="24"/>
      <c r="H150" s="24"/>
      <c r="I150" s="24"/>
      <c r="J150" s="17"/>
      <c r="K150" s="17"/>
      <c r="L150" s="106"/>
    </row>
    <row r="151" spans="3:12" s="104" customFormat="1" ht="14.25" customHeight="1" thickBot="1">
      <c r="C151" s="107"/>
      <c r="D151" s="17"/>
      <c r="E151" s="24"/>
      <c r="F151" s="24"/>
      <c r="G151" s="24"/>
      <c r="H151" s="24"/>
      <c r="I151" s="24"/>
      <c r="J151" s="17"/>
      <c r="K151" s="17"/>
      <c r="L151" s="106"/>
    </row>
    <row r="152" spans="3:12" s="104" customFormat="1" ht="14.25" customHeight="1" thickBot="1">
      <c r="C152" s="107"/>
      <c r="E152" s="19" t="s">
        <v>121</v>
      </c>
      <c r="F152" s="15"/>
      <c r="G152" s="15"/>
      <c r="H152" s="108" t="s">
        <v>110</v>
      </c>
      <c r="I152" s="393">
        <f aca="true" t="shared" si="3" ref="I152:I157">L12</f>
        <v>341912</v>
      </c>
      <c r="J152" s="411"/>
      <c r="K152" s="470"/>
      <c r="L152" s="106"/>
    </row>
    <row r="153" spans="3:12" s="104" customFormat="1" ht="14.25" customHeight="1" thickBot="1">
      <c r="C153" s="107"/>
      <c r="E153" s="20" t="s">
        <v>122</v>
      </c>
      <c r="F153" s="18"/>
      <c r="G153" s="18"/>
      <c r="H153" s="131" t="s">
        <v>123</v>
      </c>
      <c r="I153" s="393">
        <f t="shared" si="3"/>
        <v>2856.7</v>
      </c>
      <c r="J153" s="411"/>
      <c r="K153" s="470"/>
      <c r="L153" s="106"/>
    </row>
    <row r="154" spans="3:12" s="104" customFormat="1" ht="14.25" customHeight="1" thickBot="1">
      <c r="C154" s="107"/>
      <c r="E154" s="20" t="s">
        <v>4</v>
      </c>
      <c r="F154" s="18"/>
      <c r="G154" s="18"/>
      <c r="H154" s="131" t="s">
        <v>114</v>
      </c>
      <c r="I154" s="418">
        <f t="shared" si="3"/>
        <v>2856.7</v>
      </c>
      <c r="J154" s="419"/>
      <c r="K154" s="420"/>
      <c r="L154" s="158"/>
    </row>
    <row r="155" spans="3:12" s="104" customFormat="1" ht="14.25" customHeight="1" thickBot="1">
      <c r="C155" s="107"/>
      <c r="E155" s="20" t="s">
        <v>125</v>
      </c>
      <c r="F155" s="18"/>
      <c r="G155" s="18"/>
      <c r="H155" s="131" t="s">
        <v>115</v>
      </c>
      <c r="I155" s="418">
        <f t="shared" si="3"/>
        <v>0</v>
      </c>
      <c r="J155" s="419"/>
      <c r="K155" s="420"/>
      <c r="L155" s="106"/>
    </row>
    <row r="156" spans="3:12" s="104" customFormat="1" ht="14.25" customHeight="1" thickBot="1">
      <c r="C156" s="107"/>
      <c r="E156" s="20" t="s">
        <v>143</v>
      </c>
      <c r="F156" s="18"/>
      <c r="G156" s="18"/>
      <c r="H156" s="131" t="s">
        <v>142</v>
      </c>
      <c r="I156" s="418">
        <f t="shared" si="3"/>
        <v>0</v>
      </c>
      <c r="J156" s="419"/>
      <c r="K156" s="420"/>
      <c r="L156" s="106"/>
    </row>
    <row r="157" spans="3:12" s="104" customFormat="1" ht="14.25" customHeight="1" thickBot="1">
      <c r="C157" s="107"/>
      <c r="E157" s="20" t="s">
        <v>140</v>
      </c>
      <c r="F157" s="18"/>
      <c r="G157" s="18"/>
      <c r="H157" s="131" t="s">
        <v>141</v>
      </c>
      <c r="I157" s="418">
        <f t="shared" si="3"/>
        <v>20510.2</v>
      </c>
      <c r="J157" s="419"/>
      <c r="K157" s="420"/>
      <c r="L157" s="106"/>
    </row>
    <row r="158" spans="3:12" s="104" customFormat="1" ht="14.25" customHeight="1" thickBot="1">
      <c r="C158" s="107"/>
      <c r="E158" s="20" t="s">
        <v>184</v>
      </c>
      <c r="F158" s="18"/>
      <c r="G158" s="18"/>
      <c r="H158" s="131" t="s">
        <v>5</v>
      </c>
      <c r="I158" s="19" t="s">
        <v>426</v>
      </c>
      <c r="J158" s="130"/>
      <c r="K158" s="139" t="str">
        <f>L29</f>
        <v>6</v>
      </c>
      <c r="L158" s="106"/>
    </row>
    <row r="159" spans="3:12" s="100" customFormat="1" ht="14.25" customHeight="1" thickBot="1">
      <c r="C159" s="109"/>
      <c r="E159" s="19" t="s">
        <v>185</v>
      </c>
      <c r="F159" s="15"/>
      <c r="G159" s="15"/>
      <c r="H159" s="131" t="s">
        <v>6</v>
      </c>
      <c r="I159" s="476">
        <f>L37</f>
        <v>3000</v>
      </c>
      <c r="J159" s="423"/>
      <c r="K159" s="477"/>
      <c r="L159" s="106"/>
    </row>
    <row r="160" spans="3:12" s="104" customFormat="1" ht="14.25" customHeight="1" thickBot="1">
      <c r="C160" s="107"/>
      <c r="E160" s="19" t="s">
        <v>369</v>
      </c>
      <c r="F160" s="15"/>
      <c r="G160" s="15"/>
      <c r="H160" s="114" t="s">
        <v>7</v>
      </c>
      <c r="I160" s="140" t="s">
        <v>29</v>
      </c>
      <c r="J160" s="130"/>
      <c r="K160" s="199">
        <f>L48</f>
        <v>1</v>
      </c>
      <c r="L160" s="158"/>
    </row>
    <row r="161" spans="3:12" s="100" customFormat="1" ht="14.25" customHeight="1" thickBot="1">
      <c r="C161" s="109"/>
      <c r="E161" s="387" t="s">
        <v>107</v>
      </c>
      <c r="F161" s="388"/>
      <c r="G161" s="388"/>
      <c r="H161" s="389"/>
      <c r="I161" s="426">
        <f>(((I152-((K158*(I154+I155+I156))-I153))+I157)*(K160/100))/I159</f>
        <v>1.1604623333333335</v>
      </c>
      <c r="J161" s="435"/>
      <c r="K161" s="428"/>
      <c r="L161" s="150"/>
    </row>
    <row r="162" spans="3:12" ht="14.25" customHeight="1" thickBot="1">
      <c r="C162" s="127"/>
      <c r="D162" s="21"/>
      <c r="E162" s="21"/>
      <c r="F162" s="21"/>
      <c r="G162" s="21"/>
      <c r="H162" s="21"/>
      <c r="I162" s="212"/>
      <c r="J162" s="21"/>
      <c r="K162" s="21"/>
      <c r="L162" s="120"/>
    </row>
    <row r="163" spans="3:12" s="100" customFormat="1" ht="14.25" customHeight="1" thickBot="1">
      <c r="C163" s="371" t="s">
        <v>105</v>
      </c>
      <c r="D163" s="372"/>
      <c r="E163" s="372"/>
      <c r="F163" s="372"/>
      <c r="G163" s="372"/>
      <c r="H163" s="372"/>
      <c r="I163" s="372"/>
      <c r="J163" s="372"/>
      <c r="K163" s="372"/>
      <c r="L163" s="373"/>
    </row>
    <row r="164" spans="3:12" s="104" customFormat="1" ht="14.25" customHeight="1">
      <c r="C164" s="105" t="s">
        <v>8</v>
      </c>
      <c r="D164" s="17"/>
      <c r="E164" s="24"/>
      <c r="F164" s="24"/>
      <c r="G164" s="24"/>
      <c r="H164" s="24"/>
      <c r="I164" s="24"/>
      <c r="J164" s="17"/>
      <c r="K164" s="17"/>
      <c r="L164" s="106"/>
    </row>
    <row r="165" spans="3:12" s="104" customFormat="1" ht="14.25" customHeight="1" thickBot="1">
      <c r="C165" s="105"/>
      <c r="D165" s="17"/>
      <c r="E165" s="24"/>
      <c r="F165" s="24"/>
      <c r="G165" s="24"/>
      <c r="H165" s="17"/>
      <c r="I165" s="24"/>
      <c r="J165" s="17"/>
      <c r="K165" s="17"/>
      <c r="L165" s="106"/>
    </row>
    <row r="166" spans="3:12" s="104" customFormat="1" ht="14.25" customHeight="1" thickBot="1">
      <c r="C166" s="107"/>
      <c r="E166" s="19" t="s">
        <v>186</v>
      </c>
      <c r="F166" s="15"/>
      <c r="G166" s="15"/>
      <c r="H166" s="108" t="s">
        <v>9</v>
      </c>
      <c r="I166" s="429">
        <f>L19</f>
        <v>5.83</v>
      </c>
      <c r="J166" s="430"/>
      <c r="K166" s="431"/>
      <c r="L166" s="106"/>
    </row>
    <row r="167" spans="3:12" s="104" customFormat="1" ht="14.25" customHeight="1" thickBot="1">
      <c r="C167" s="107"/>
      <c r="E167" s="20" t="s">
        <v>187</v>
      </c>
      <c r="F167" s="18"/>
      <c r="G167" s="18"/>
      <c r="H167" s="131" t="s">
        <v>10</v>
      </c>
      <c r="I167" s="19" t="s">
        <v>30</v>
      </c>
      <c r="J167" s="130"/>
      <c r="K167" s="141">
        <f>L39</f>
        <v>5.5</v>
      </c>
      <c r="L167" s="106"/>
    </row>
    <row r="168" spans="3:12" s="104" customFormat="1" ht="14.25" customHeight="1" thickBot="1">
      <c r="C168" s="107"/>
      <c r="E168" s="387" t="s">
        <v>107</v>
      </c>
      <c r="F168" s="388"/>
      <c r="G168" s="388"/>
      <c r="H168" s="389"/>
      <c r="I168" s="426">
        <f>I166/K167</f>
        <v>1.06</v>
      </c>
      <c r="J168" s="435"/>
      <c r="K168" s="428"/>
      <c r="L168" s="106"/>
    </row>
    <row r="169" spans="3:12" ht="14.25" customHeight="1" thickBot="1">
      <c r="C169" s="149"/>
      <c r="D169" s="145"/>
      <c r="E169" s="26"/>
      <c r="F169" s="26"/>
      <c r="G169" s="26"/>
      <c r="H169" s="26"/>
      <c r="I169" s="26"/>
      <c r="J169" s="146"/>
      <c r="K169" s="26"/>
      <c r="L169" s="147"/>
    </row>
    <row r="170" spans="3:12" s="100" customFormat="1" ht="14.25" customHeight="1" thickBot="1">
      <c r="C170" s="21"/>
      <c r="D170" s="128"/>
      <c r="E170" s="21"/>
      <c r="F170" s="21"/>
      <c r="G170" s="21"/>
      <c r="H170" s="21"/>
      <c r="I170" s="21"/>
      <c r="J170" s="129"/>
      <c r="K170" s="21"/>
      <c r="L170" s="21"/>
    </row>
    <row r="171" spans="3:12" s="100" customFormat="1" ht="14.25" customHeight="1" thickBot="1">
      <c r="C171" s="371" t="s">
        <v>106</v>
      </c>
      <c r="D171" s="372"/>
      <c r="E171" s="372"/>
      <c r="F171" s="372"/>
      <c r="G171" s="372"/>
      <c r="H171" s="372"/>
      <c r="I171" s="372"/>
      <c r="J171" s="372"/>
      <c r="K171" s="372"/>
      <c r="L171" s="373"/>
    </row>
    <row r="172" spans="3:12" s="104" customFormat="1" ht="14.25" customHeight="1">
      <c r="C172" s="105" t="s">
        <v>418</v>
      </c>
      <c r="D172" s="17"/>
      <c r="E172" s="24"/>
      <c r="F172" s="24"/>
      <c r="G172" s="24"/>
      <c r="H172" s="24"/>
      <c r="I172" s="24"/>
      <c r="J172" s="17"/>
      <c r="K172" s="17"/>
      <c r="L172" s="106"/>
    </row>
    <row r="173" spans="3:12" s="104" customFormat="1" ht="14.25" customHeight="1" thickBot="1">
      <c r="C173" s="107"/>
      <c r="D173" s="17"/>
      <c r="E173" s="24"/>
      <c r="F173" s="24"/>
      <c r="G173" s="24"/>
      <c r="H173" s="24"/>
      <c r="I173" s="24"/>
      <c r="J173" s="17"/>
      <c r="K173" s="17"/>
      <c r="L173" s="106"/>
    </row>
    <row r="174" spans="3:12" s="104" customFormat="1" ht="14.25" customHeight="1" thickBot="1">
      <c r="C174" s="107"/>
      <c r="E174" s="19" t="s">
        <v>188</v>
      </c>
      <c r="F174" s="15"/>
      <c r="G174" s="15"/>
      <c r="H174" s="108" t="s">
        <v>11</v>
      </c>
      <c r="I174" s="393">
        <f>L21</f>
        <v>26.08</v>
      </c>
      <c r="J174" s="411"/>
      <c r="K174" s="470"/>
      <c r="L174" s="106"/>
    </row>
    <row r="175" spans="3:12" s="104" customFormat="1" ht="14.25" customHeight="1" thickBot="1">
      <c r="C175" s="107"/>
      <c r="E175" s="20" t="s">
        <v>189</v>
      </c>
      <c r="F175" s="18"/>
      <c r="G175" s="18"/>
      <c r="H175" s="131" t="s">
        <v>12</v>
      </c>
      <c r="I175" s="418">
        <f>L22</f>
        <v>35.12</v>
      </c>
      <c r="J175" s="419"/>
      <c r="K175" s="420"/>
      <c r="L175" s="106"/>
    </row>
    <row r="176" spans="3:12" s="104" customFormat="1" ht="14.25" customHeight="1" thickBot="1">
      <c r="C176" s="107"/>
      <c r="E176" s="20" t="s">
        <v>190</v>
      </c>
      <c r="F176" s="18"/>
      <c r="G176" s="18"/>
      <c r="H176" s="131" t="s">
        <v>13</v>
      </c>
      <c r="I176" s="19" t="s">
        <v>14</v>
      </c>
      <c r="J176" s="130"/>
      <c r="K176" s="141">
        <f>L41</f>
        <v>2</v>
      </c>
      <c r="L176" s="106"/>
    </row>
    <row r="177" spans="3:12" s="104" customFormat="1" ht="14.25" customHeight="1" thickBot="1">
      <c r="C177" s="107"/>
      <c r="E177" s="20" t="s">
        <v>191</v>
      </c>
      <c r="F177" s="18"/>
      <c r="G177" s="18"/>
      <c r="H177" s="131" t="s">
        <v>15</v>
      </c>
      <c r="I177" s="19" t="s">
        <v>14</v>
      </c>
      <c r="J177" s="130"/>
      <c r="K177" s="141">
        <f>L42</f>
        <v>4</v>
      </c>
      <c r="L177" s="106"/>
    </row>
    <row r="178" spans="3:12" s="104" customFormat="1" ht="14.25" customHeight="1" thickBot="1">
      <c r="C178" s="107"/>
      <c r="E178" s="20" t="s">
        <v>192</v>
      </c>
      <c r="F178" s="18"/>
      <c r="G178" s="18"/>
      <c r="H178" s="131" t="s">
        <v>16</v>
      </c>
      <c r="I178" s="152" t="s">
        <v>17</v>
      </c>
      <c r="J178" s="121"/>
      <c r="K178" s="153">
        <f>L43</f>
        <v>30000</v>
      </c>
      <c r="L178" s="106"/>
    </row>
    <row r="179" spans="3:12" s="104" customFormat="1" ht="14.25" customHeight="1" thickBot="1">
      <c r="C179" s="107"/>
      <c r="E179" s="20" t="s">
        <v>193</v>
      </c>
      <c r="F179" s="18"/>
      <c r="G179" s="18"/>
      <c r="H179" s="154" t="s">
        <v>18</v>
      </c>
      <c r="I179" s="140" t="s">
        <v>17</v>
      </c>
      <c r="J179" s="130"/>
      <c r="K179" s="155">
        <f>L44</f>
        <v>50000</v>
      </c>
      <c r="L179" s="106"/>
    </row>
    <row r="180" spans="3:12" s="104" customFormat="1" ht="14.25" customHeight="1" thickBot="1">
      <c r="C180" s="107"/>
      <c r="E180" s="20" t="s">
        <v>419</v>
      </c>
      <c r="F180" s="18"/>
      <c r="G180" s="18"/>
      <c r="H180" s="131" t="s">
        <v>19</v>
      </c>
      <c r="I180" s="20" t="s">
        <v>14</v>
      </c>
      <c r="J180" s="156"/>
      <c r="K180" s="157">
        <f>L45</f>
        <v>9</v>
      </c>
      <c r="L180" s="106"/>
    </row>
    <row r="181" spans="3:12" s="104" customFormat="1" ht="14.25" customHeight="1" thickBot="1">
      <c r="C181" s="107"/>
      <c r="E181" s="387" t="s">
        <v>107</v>
      </c>
      <c r="F181" s="388"/>
      <c r="G181" s="388"/>
      <c r="H181" s="389"/>
      <c r="I181" s="426">
        <f>((I174*(K176+K180))/K178)+((I175*K177)/K179)</f>
        <v>0.012372266666666666</v>
      </c>
      <c r="J181" s="435"/>
      <c r="K181" s="428"/>
      <c r="L181" s="106"/>
    </row>
    <row r="182" spans="3:12" ht="14.25" customHeight="1" thickBot="1">
      <c r="C182" s="117"/>
      <c r="D182" s="26"/>
      <c r="E182" s="26"/>
      <c r="F182" s="26"/>
      <c r="G182" s="26"/>
      <c r="H182" s="26"/>
      <c r="I182" s="26"/>
      <c r="J182" s="26"/>
      <c r="K182" s="145"/>
      <c r="L182" s="166"/>
    </row>
    <row r="183" spans="3:12" s="100" customFormat="1" ht="14.25" customHeight="1" thickBot="1">
      <c r="C183" s="371" t="s">
        <v>20</v>
      </c>
      <c r="D183" s="372"/>
      <c r="E183" s="372"/>
      <c r="F183" s="372"/>
      <c r="G183" s="372"/>
      <c r="H183" s="372"/>
      <c r="I183" s="372"/>
      <c r="J183" s="372"/>
      <c r="K183" s="372"/>
      <c r="L183" s="373"/>
    </row>
    <row r="184" spans="3:12" s="104" customFormat="1" ht="14.25" customHeight="1">
      <c r="C184" s="105" t="s">
        <v>21</v>
      </c>
      <c r="D184" s="17"/>
      <c r="E184" s="24"/>
      <c r="F184" s="24"/>
      <c r="G184" s="24"/>
      <c r="H184" s="24"/>
      <c r="I184" s="24"/>
      <c r="J184" s="17"/>
      <c r="K184" s="17"/>
      <c r="L184" s="106"/>
    </row>
    <row r="185" spans="3:12" s="104" customFormat="1" ht="14.25" customHeight="1" thickBot="1">
      <c r="C185" s="105"/>
      <c r="D185" s="17"/>
      <c r="E185" s="24"/>
      <c r="F185" s="24"/>
      <c r="G185" s="24"/>
      <c r="H185" s="17"/>
      <c r="I185" s="24"/>
      <c r="J185" s="17"/>
      <c r="K185" s="17"/>
      <c r="L185" s="106"/>
    </row>
    <row r="186" spans="3:12" s="104" customFormat="1" ht="14.25" customHeight="1" thickBot="1">
      <c r="C186" s="107"/>
      <c r="E186" s="19" t="s">
        <v>195</v>
      </c>
      <c r="F186" s="15"/>
      <c r="G186" s="15"/>
      <c r="H186" s="108" t="s">
        <v>22</v>
      </c>
      <c r="I186" s="393">
        <f>L23</f>
        <v>446.82667236510827</v>
      </c>
      <c r="J186" s="411"/>
      <c r="K186" s="470"/>
      <c r="L186" s="106"/>
    </row>
    <row r="187" spans="3:12" s="104" customFormat="1" ht="14.25" customHeight="1" thickBot="1">
      <c r="C187" s="107"/>
      <c r="E187" s="20" t="s">
        <v>196</v>
      </c>
      <c r="F187" s="18"/>
      <c r="G187" s="18"/>
      <c r="H187" s="131" t="s">
        <v>23</v>
      </c>
      <c r="I187" s="19" t="s">
        <v>30</v>
      </c>
      <c r="J187" s="130"/>
      <c r="K187" s="155">
        <f>L32</f>
        <v>3000</v>
      </c>
      <c r="L187" s="106"/>
    </row>
    <row r="188" spans="3:12" s="104" customFormat="1" ht="14.25" customHeight="1" thickBot="1">
      <c r="C188" s="107"/>
      <c r="E188" s="387" t="s">
        <v>107</v>
      </c>
      <c r="F188" s="388"/>
      <c r="G188" s="388"/>
      <c r="H188" s="389"/>
      <c r="I188" s="432">
        <f>I186/K187</f>
        <v>0.14894222412170274</v>
      </c>
      <c r="J188" s="433"/>
      <c r="K188" s="434"/>
      <c r="L188" s="106"/>
    </row>
    <row r="189" spans="3:12" ht="14.25" customHeight="1" thickBot="1">
      <c r="C189" s="160"/>
      <c r="D189" s="161"/>
      <c r="E189" s="161"/>
      <c r="F189" s="161"/>
      <c r="G189" s="161"/>
      <c r="H189" s="161"/>
      <c r="I189" s="161"/>
      <c r="J189" s="161"/>
      <c r="K189" s="161"/>
      <c r="L189" s="162"/>
    </row>
    <row r="190" spans="3:12" s="100" customFormat="1" ht="14.25" customHeight="1" thickBot="1">
      <c r="C190" s="371" t="s">
        <v>24</v>
      </c>
      <c r="D190" s="372"/>
      <c r="E190" s="372"/>
      <c r="F190" s="372"/>
      <c r="G190" s="372"/>
      <c r="H190" s="372"/>
      <c r="I190" s="372"/>
      <c r="J190" s="372"/>
      <c r="K190" s="372"/>
      <c r="L190" s="373"/>
    </row>
    <row r="191" spans="3:12" s="104" customFormat="1" ht="14.25" customHeight="1">
      <c r="C191" s="105" t="s">
        <v>166</v>
      </c>
      <c r="D191" s="17"/>
      <c r="E191" s="24"/>
      <c r="F191" s="24"/>
      <c r="G191" s="24"/>
      <c r="H191" s="24"/>
      <c r="I191" s="24"/>
      <c r="J191" s="17"/>
      <c r="K191" s="17"/>
      <c r="L191" s="106"/>
    </row>
    <row r="192" spans="3:12" s="104" customFormat="1" ht="14.25" customHeight="1" thickBot="1">
      <c r="C192" s="107"/>
      <c r="D192" s="17"/>
      <c r="E192" s="24"/>
      <c r="F192" s="24"/>
      <c r="G192" s="24"/>
      <c r="H192" s="24"/>
      <c r="I192" s="24"/>
      <c r="J192" s="17"/>
      <c r="K192" s="17"/>
      <c r="L192" s="106"/>
    </row>
    <row r="193" spans="3:12" s="104" customFormat="1" ht="14.25" customHeight="1" thickBot="1">
      <c r="C193" s="107"/>
      <c r="E193" s="19" t="s">
        <v>124</v>
      </c>
      <c r="F193" s="15"/>
      <c r="G193" s="15"/>
      <c r="H193" s="108" t="s">
        <v>114</v>
      </c>
      <c r="I193" s="393">
        <f>L14</f>
        <v>2856.7</v>
      </c>
      <c r="J193" s="411"/>
      <c r="K193" s="470"/>
      <c r="L193" s="106"/>
    </row>
    <row r="194" spans="3:12" s="104" customFormat="1" ht="14.25" customHeight="1" thickBot="1">
      <c r="C194" s="107"/>
      <c r="E194" s="20" t="s">
        <v>125</v>
      </c>
      <c r="F194" s="18"/>
      <c r="G194" s="18"/>
      <c r="H194" s="131" t="s">
        <v>115</v>
      </c>
      <c r="I194" s="418">
        <f>L15</f>
        <v>0</v>
      </c>
      <c r="J194" s="419"/>
      <c r="K194" s="420"/>
      <c r="L194" s="106"/>
    </row>
    <row r="195" spans="3:12" s="104" customFormat="1" ht="14.25" customHeight="1" thickBot="1">
      <c r="C195" s="107"/>
      <c r="E195" s="20" t="s">
        <v>143</v>
      </c>
      <c r="F195" s="18"/>
      <c r="G195" s="18"/>
      <c r="H195" s="131" t="s">
        <v>142</v>
      </c>
      <c r="I195" s="418">
        <f>L16</f>
        <v>0</v>
      </c>
      <c r="J195" s="419"/>
      <c r="K195" s="420"/>
      <c r="L195" s="106"/>
    </row>
    <row r="196" spans="3:12" s="104" customFormat="1" ht="14.25" customHeight="1" thickBot="1">
      <c r="C196" s="107"/>
      <c r="E196" s="20" t="s">
        <v>197</v>
      </c>
      <c r="F196" s="18"/>
      <c r="G196" s="18"/>
      <c r="H196" s="131" t="s">
        <v>25</v>
      </c>
      <c r="I196" s="418">
        <f>L18</f>
        <v>714.18</v>
      </c>
      <c r="J196" s="480"/>
      <c r="K196" s="481"/>
      <c r="L196" s="106"/>
    </row>
    <row r="197" spans="3:12" s="104" customFormat="1" ht="14.25" customHeight="1" thickBot="1">
      <c r="C197" s="107"/>
      <c r="E197" s="20" t="s">
        <v>184</v>
      </c>
      <c r="F197" s="18"/>
      <c r="G197" s="18"/>
      <c r="H197" s="131" t="s">
        <v>5</v>
      </c>
      <c r="I197" s="19" t="s">
        <v>420</v>
      </c>
      <c r="J197" s="130"/>
      <c r="K197" s="139" t="str">
        <f>L29</f>
        <v>6</v>
      </c>
      <c r="L197" s="106"/>
    </row>
    <row r="198" spans="3:12" s="104" customFormat="1" ht="14.25" customHeight="1" thickBot="1">
      <c r="C198" s="107"/>
      <c r="E198" s="20" t="s">
        <v>198</v>
      </c>
      <c r="F198" s="18"/>
      <c r="G198" s="18"/>
      <c r="H198" s="131" t="s">
        <v>26</v>
      </c>
      <c r="I198" s="152" t="s">
        <v>29</v>
      </c>
      <c r="J198" s="121"/>
      <c r="K198" s="197">
        <f>L35</f>
        <v>20</v>
      </c>
      <c r="L198" s="106"/>
    </row>
    <row r="199" spans="3:12" s="104" customFormat="1" ht="14.25" customHeight="1" thickBot="1">
      <c r="C199" s="107"/>
      <c r="E199" s="20" t="s">
        <v>199</v>
      </c>
      <c r="F199" s="18"/>
      <c r="G199" s="18"/>
      <c r="H199" s="154" t="s">
        <v>27</v>
      </c>
      <c r="I199" s="140" t="s">
        <v>161</v>
      </c>
      <c r="J199" s="164"/>
      <c r="K199" s="155">
        <f>L36</f>
        <v>275000</v>
      </c>
      <c r="L199" s="106"/>
    </row>
    <row r="200" spans="3:12" s="104" customFormat="1" ht="14.25" customHeight="1" thickBot="1">
      <c r="C200" s="107"/>
      <c r="E200" s="387" t="s">
        <v>107</v>
      </c>
      <c r="F200" s="388"/>
      <c r="G200" s="388"/>
      <c r="H200" s="389"/>
      <c r="I200" s="494">
        <f>(((((I193+I194+I195)*K197)*((K198/100)+1)))+(I196*K197))/K199</f>
        <v>0.09037570909090906</v>
      </c>
      <c r="J200" s="495"/>
      <c r="K200" s="496"/>
      <c r="L200" s="203"/>
    </row>
    <row r="201" spans="3:12" ht="14.25" customHeight="1" thickBot="1">
      <c r="C201" s="117"/>
      <c r="D201" s="67"/>
      <c r="E201" s="67"/>
      <c r="F201" s="67"/>
      <c r="G201" s="67"/>
      <c r="H201" s="67"/>
      <c r="I201" s="209"/>
      <c r="J201" s="67"/>
      <c r="K201" s="67"/>
      <c r="L201" s="166"/>
    </row>
    <row r="202" spans="3:12" ht="14.25" customHeight="1" thickBot="1">
      <c r="C202" s="371" t="s">
        <v>531</v>
      </c>
      <c r="D202" s="372"/>
      <c r="E202" s="372"/>
      <c r="F202" s="372"/>
      <c r="G202" s="372"/>
      <c r="H202" s="372"/>
      <c r="I202" s="372"/>
      <c r="J202" s="372"/>
      <c r="K202" s="372"/>
      <c r="L202" s="373"/>
    </row>
    <row r="203" spans="3:12" ht="14.25" customHeight="1">
      <c r="C203" s="315" t="s">
        <v>532</v>
      </c>
      <c r="D203" s="307"/>
      <c r="E203" s="24"/>
      <c r="F203" s="24"/>
      <c r="G203" s="24"/>
      <c r="H203" s="24"/>
      <c r="I203" s="24"/>
      <c r="J203" s="17"/>
      <c r="K203" s="17"/>
      <c r="L203" s="308"/>
    </row>
    <row r="204" spans="3:12" ht="14.25" customHeight="1" thickBot="1">
      <c r="C204" s="105"/>
      <c r="D204" s="17"/>
      <c r="E204" s="24"/>
      <c r="F204" s="24"/>
      <c r="G204" s="24"/>
      <c r="H204" s="17"/>
      <c r="I204" s="24"/>
      <c r="J204" s="17"/>
      <c r="K204" s="17"/>
      <c r="L204" s="106"/>
    </row>
    <row r="205" spans="3:12" ht="14.25" customHeight="1" thickBot="1">
      <c r="C205" s="107"/>
      <c r="D205" s="104"/>
      <c r="E205" s="19" t="s">
        <v>533</v>
      </c>
      <c r="F205" s="15"/>
      <c r="G205" s="15"/>
      <c r="H205" s="108" t="s">
        <v>536</v>
      </c>
      <c r="I205" s="429">
        <f>L20</f>
        <v>3.093</v>
      </c>
      <c r="J205" s="430"/>
      <c r="K205" s="431"/>
      <c r="L205" s="106"/>
    </row>
    <row r="206" spans="3:12" ht="14.25" customHeight="1" thickBot="1">
      <c r="C206" s="107"/>
      <c r="D206" s="104"/>
      <c r="E206" s="20" t="s">
        <v>187</v>
      </c>
      <c r="F206" s="18"/>
      <c r="G206" s="18"/>
      <c r="H206" s="131" t="s">
        <v>10</v>
      </c>
      <c r="I206" s="19" t="s">
        <v>30</v>
      </c>
      <c r="J206" s="130"/>
      <c r="K206" s="141">
        <f>L39</f>
        <v>5.5</v>
      </c>
      <c r="L206" s="106"/>
    </row>
    <row r="207" spans="3:12" ht="14.25" customHeight="1" thickBot="1">
      <c r="C207" s="107"/>
      <c r="D207" s="104"/>
      <c r="E207" s="20" t="s">
        <v>534</v>
      </c>
      <c r="F207" s="18"/>
      <c r="G207" s="18"/>
      <c r="H207" s="131" t="s">
        <v>535</v>
      </c>
      <c r="I207" s="19" t="s">
        <v>30</v>
      </c>
      <c r="J207" s="130"/>
      <c r="K207" s="313">
        <f>L40</f>
        <v>0.1667</v>
      </c>
      <c r="L207" s="106"/>
    </row>
    <row r="208" spans="3:12" s="100" customFormat="1" ht="14.25" customHeight="1" thickBot="1">
      <c r="C208" s="107"/>
      <c r="D208" s="104"/>
      <c r="E208" s="387" t="s">
        <v>107</v>
      </c>
      <c r="F208" s="388"/>
      <c r="G208" s="388"/>
      <c r="H208" s="389"/>
      <c r="I208" s="426">
        <f>(I205/K206)*K207</f>
        <v>0.09374601818181819</v>
      </c>
      <c r="J208" s="435"/>
      <c r="K208" s="428"/>
      <c r="L208" s="106"/>
    </row>
    <row r="209" spans="3:12" ht="14.25" customHeight="1" thickBot="1">
      <c r="C209" s="250"/>
      <c r="D209" s="314"/>
      <c r="E209" s="25"/>
      <c r="F209" s="25"/>
      <c r="G209" s="25"/>
      <c r="H209" s="25"/>
      <c r="I209" s="306"/>
      <c r="J209" s="306"/>
      <c r="K209" s="306"/>
      <c r="L209" s="119"/>
    </row>
    <row r="210" spans="1:12" ht="14.25" customHeight="1">
      <c r="A210" s="438" t="s">
        <v>370</v>
      </c>
      <c r="B210" s="438"/>
      <c r="C210" s="438"/>
      <c r="D210" s="438"/>
      <c r="E210" s="438"/>
      <c r="F210" s="438"/>
      <c r="G210" s="438"/>
      <c r="H210" s="438"/>
      <c r="I210" s="438"/>
      <c r="J210" s="438"/>
      <c r="K210" s="438"/>
      <c r="L210" s="438"/>
    </row>
    <row r="211" spans="3:12" ht="14.25" customHeight="1">
      <c r="C211" s="100"/>
      <c r="D211" s="168"/>
      <c r="L211" s="168"/>
    </row>
    <row r="212" spans="1:12" ht="14.25" customHeight="1">
      <c r="A212" s="439" t="s">
        <v>371</v>
      </c>
      <c r="B212" s="440"/>
      <c r="C212" s="440"/>
      <c r="D212" s="440"/>
      <c r="E212" s="440"/>
      <c r="F212" s="440"/>
      <c r="G212" s="440"/>
      <c r="H212" s="440"/>
      <c r="I212" s="440"/>
      <c r="J212" s="440"/>
      <c r="K212" s="440"/>
      <c r="L212" s="440"/>
    </row>
    <row r="213" spans="1:12" ht="14.25" customHeight="1">
      <c r="A213" s="440"/>
      <c r="B213" s="440"/>
      <c r="C213" s="440"/>
      <c r="D213" s="440"/>
      <c r="E213" s="440"/>
      <c r="F213" s="440"/>
      <c r="G213" s="440"/>
      <c r="H213" s="440"/>
      <c r="I213" s="440"/>
      <c r="J213" s="440"/>
      <c r="K213" s="440"/>
      <c r="L213" s="440"/>
    </row>
    <row r="214" spans="1:12" ht="14.25" customHeight="1">
      <c r="A214" s="440"/>
      <c r="B214" s="440"/>
      <c r="C214" s="440"/>
      <c r="D214" s="440"/>
      <c r="E214" s="440"/>
      <c r="F214" s="440"/>
      <c r="G214" s="440"/>
      <c r="H214" s="440"/>
      <c r="I214" s="440"/>
      <c r="J214" s="440"/>
      <c r="K214" s="440"/>
      <c r="L214" s="440"/>
    </row>
    <row r="215" spans="1:12" ht="14.25" customHeight="1">
      <c r="A215" s="169"/>
      <c r="B215" s="169"/>
      <c r="C215" s="169"/>
      <c r="D215" s="169"/>
      <c r="E215" s="169"/>
      <c r="F215" s="169"/>
      <c r="G215" s="169"/>
      <c r="H215" s="169"/>
      <c r="I215" s="169"/>
      <c r="J215" s="169"/>
      <c r="K215" s="169"/>
      <c r="L215" s="169"/>
    </row>
    <row r="216" spans="1:12" s="104" customFormat="1" ht="14.25" customHeight="1">
      <c r="A216" s="436" t="s">
        <v>372</v>
      </c>
      <c r="B216" s="437"/>
      <c r="C216" s="437"/>
      <c r="D216" s="437"/>
      <c r="E216" s="437"/>
      <c r="F216" s="437"/>
      <c r="G216" s="437"/>
      <c r="H216" s="437"/>
      <c r="I216" s="437"/>
      <c r="J216" s="437"/>
      <c r="K216" s="437"/>
      <c r="L216" s="437"/>
    </row>
    <row r="217" spans="1:12" s="104" customFormat="1" ht="14.25" customHeight="1">
      <c r="A217" s="437"/>
      <c r="B217" s="437"/>
      <c r="C217" s="437"/>
      <c r="D217" s="437"/>
      <c r="E217" s="437"/>
      <c r="F217" s="437"/>
      <c r="G217" s="437"/>
      <c r="H217" s="437"/>
      <c r="I217" s="437"/>
      <c r="J217" s="437"/>
      <c r="K217" s="437"/>
      <c r="L217" s="437"/>
    </row>
    <row r="218" spans="1:12" s="104" customFormat="1" ht="14.25" customHeight="1">
      <c r="A218" s="170"/>
      <c r="B218" s="170"/>
      <c r="C218" s="171"/>
      <c r="D218" s="170"/>
      <c r="E218" s="170"/>
      <c r="F218" s="170"/>
      <c r="G218" s="170"/>
      <c r="H218" s="170"/>
      <c r="I218" s="170"/>
      <c r="J218" s="170"/>
      <c r="K218" s="170"/>
      <c r="L218" s="172"/>
    </row>
    <row r="219" spans="1:12" s="104" customFormat="1" ht="14.25" customHeight="1">
      <c r="A219" s="436" t="s">
        <v>373</v>
      </c>
      <c r="B219" s="437"/>
      <c r="C219" s="437"/>
      <c r="D219" s="437"/>
      <c r="E219" s="437"/>
      <c r="F219" s="437"/>
      <c r="G219" s="437"/>
      <c r="H219" s="437"/>
      <c r="I219" s="437"/>
      <c r="J219" s="437"/>
      <c r="K219" s="437"/>
      <c r="L219" s="437"/>
    </row>
    <row r="220" spans="1:12" s="104" customFormat="1" ht="14.25" customHeight="1">
      <c r="A220" s="437"/>
      <c r="B220" s="437"/>
      <c r="C220" s="437"/>
      <c r="D220" s="437"/>
      <c r="E220" s="437"/>
      <c r="F220" s="437"/>
      <c r="G220" s="437"/>
      <c r="H220" s="437"/>
      <c r="I220" s="437"/>
      <c r="J220" s="437"/>
      <c r="K220" s="437"/>
      <c r="L220" s="437"/>
    </row>
    <row r="221" spans="1:12" s="104" customFormat="1" ht="14.25" customHeight="1">
      <c r="A221" s="437"/>
      <c r="B221" s="437"/>
      <c r="C221" s="437"/>
      <c r="D221" s="437"/>
      <c r="E221" s="437"/>
      <c r="F221" s="437"/>
      <c r="G221" s="437"/>
      <c r="H221" s="437"/>
      <c r="I221" s="437"/>
      <c r="J221" s="437"/>
      <c r="K221" s="437"/>
      <c r="L221" s="437"/>
    </row>
    <row r="222" spans="1:12" s="104" customFormat="1" ht="14.25" customHeight="1">
      <c r="A222" s="170"/>
      <c r="B222" s="170"/>
      <c r="C222" s="171"/>
      <c r="D222" s="170"/>
      <c r="E222" s="170"/>
      <c r="F222" s="170"/>
      <c r="G222" s="170"/>
      <c r="H222" s="170"/>
      <c r="I222" s="170"/>
      <c r="J222" s="170"/>
      <c r="K222" s="170"/>
      <c r="L222" s="173"/>
    </row>
    <row r="223" spans="1:12" s="104" customFormat="1" ht="14.25" customHeight="1">
      <c r="A223" s="436" t="s">
        <v>374</v>
      </c>
      <c r="B223" s="437"/>
      <c r="C223" s="437"/>
      <c r="D223" s="437"/>
      <c r="E223" s="437"/>
      <c r="F223" s="437"/>
      <c r="G223" s="437"/>
      <c r="H223" s="437"/>
      <c r="I223" s="437"/>
      <c r="J223" s="437"/>
      <c r="K223" s="437"/>
      <c r="L223" s="437"/>
    </row>
    <row r="224" spans="1:12" s="104" customFormat="1" ht="14.25" customHeight="1">
      <c r="A224" s="437"/>
      <c r="B224" s="437"/>
      <c r="C224" s="437"/>
      <c r="D224" s="437"/>
      <c r="E224" s="437"/>
      <c r="F224" s="437"/>
      <c r="G224" s="437"/>
      <c r="H224" s="437"/>
      <c r="I224" s="437"/>
      <c r="J224" s="437"/>
      <c r="K224" s="437"/>
      <c r="L224" s="437"/>
    </row>
    <row r="225" spans="1:12" ht="14.25" customHeight="1">
      <c r="A225" s="437"/>
      <c r="B225" s="437"/>
      <c r="C225" s="437"/>
      <c r="D225" s="437"/>
      <c r="E225" s="437"/>
      <c r="F225" s="437"/>
      <c r="G225" s="437"/>
      <c r="H225" s="437"/>
      <c r="I225" s="437"/>
      <c r="J225" s="437"/>
      <c r="K225" s="437"/>
      <c r="L225" s="437"/>
    </row>
    <row r="226" spans="3:12" ht="14.25" customHeight="1">
      <c r="C226" s="100"/>
      <c r="D226" s="168"/>
      <c r="L226" s="168"/>
    </row>
    <row r="227" spans="3:12" ht="14.25" customHeight="1">
      <c r="C227" s="100"/>
      <c r="D227" s="168"/>
      <c r="L227" s="168"/>
    </row>
    <row r="228" spans="3:12" ht="14.25" customHeight="1">
      <c r="C228" s="174"/>
      <c r="D228" s="175"/>
      <c r="L228" s="175"/>
    </row>
    <row r="229" spans="3:12" ht="14.25" customHeight="1">
      <c r="C229" s="174"/>
      <c r="D229" s="175"/>
      <c r="L229" s="175"/>
    </row>
    <row r="230" spans="3:12" s="104" customFormat="1" ht="14.25" customHeight="1">
      <c r="C230" s="176"/>
      <c r="L230" s="17"/>
    </row>
    <row r="231" spans="3:12" s="104" customFormat="1" ht="14.25" customHeight="1">
      <c r="C231" s="176"/>
      <c r="L231" s="17"/>
    </row>
    <row r="232" spans="3:12" s="104" customFormat="1" ht="14.25" customHeight="1">
      <c r="C232" s="176"/>
      <c r="L232" s="17"/>
    </row>
    <row r="233" spans="3:12" s="104" customFormat="1" ht="14.25" customHeight="1">
      <c r="C233" s="176"/>
      <c r="L233" s="17"/>
    </row>
    <row r="234" spans="3:12" s="104" customFormat="1" ht="14.25" customHeight="1">
      <c r="C234" s="176"/>
      <c r="L234" s="17"/>
    </row>
    <row r="235" spans="3:12" s="104" customFormat="1" ht="14.25" customHeight="1">
      <c r="C235" s="176"/>
      <c r="L235" s="165"/>
    </row>
    <row r="236" spans="3:12" s="104" customFormat="1" ht="14.25" customHeight="1">
      <c r="C236" s="176"/>
      <c r="L236" s="165"/>
    </row>
    <row r="237" spans="3:12" s="104" customFormat="1" ht="14.25" customHeight="1">
      <c r="C237" s="176"/>
      <c r="L237" s="165"/>
    </row>
    <row r="238" spans="3:12" s="104" customFormat="1" ht="14.25" customHeight="1">
      <c r="C238" s="176"/>
      <c r="L238" s="165"/>
    </row>
    <row r="239" spans="3:12" ht="14.25" customHeight="1">
      <c r="C239" s="21"/>
      <c r="D239" s="11"/>
      <c r="L239" s="11"/>
    </row>
    <row r="240" spans="3:12" ht="14.25" customHeight="1">
      <c r="C240" s="21"/>
      <c r="D240" s="11"/>
      <c r="L240" s="11"/>
    </row>
    <row r="241" spans="3:12" ht="14.25" customHeight="1">
      <c r="C241" s="100"/>
      <c r="D241" s="168"/>
      <c r="L241" s="168"/>
    </row>
    <row r="242" spans="3:12" ht="14.25" customHeight="1">
      <c r="C242" s="100"/>
      <c r="D242" s="168"/>
      <c r="L242" s="168"/>
    </row>
    <row r="243" spans="3:12" ht="14.25" customHeight="1">
      <c r="C243" s="174"/>
      <c r="D243" s="175"/>
      <c r="L243" s="175"/>
    </row>
    <row r="244" spans="3:12" ht="14.25" customHeight="1">
      <c r="C244" s="174"/>
      <c r="D244" s="175"/>
      <c r="L244" s="175"/>
    </row>
    <row r="245" spans="3:12" s="104" customFormat="1" ht="14.25" customHeight="1">
      <c r="C245" s="176"/>
      <c r="L245" s="17"/>
    </row>
    <row r="246" spans="3:12" s="104" customFormat="1" ht="14.25" customHeight="1">
      <c r="C246" s="176"/>
      <c r="L246" s="17"/>
    </row>
    <row r="247" spans="3:12" s="104" customFormat="1" ht="14.25" customHeight="1">
      <c r="C247" s="176"/>
      <c r="L247" s="17"/>
    </row>
    <row r="248" spans="3:12" s="104" customFormat="1" ht="14.25" customHeight="1">
      <c r="C248" s="176"/>
      <c r="L248" s="17"/>
    </row>
    <row r="249" spans="3:12" s="104" customFormat="1" ht="14.25" customHeight="1">
      <c r="C249" s="176"/>
      <c r="L249" s="165"/>
    </row>
    <row r="250" spans="3:12" s="104" customFormat="1" ht="14.25" customHeight="1">
      <c r="C250" s="176"/>
      <c r="L250" s="165"/>
    </row>
    <row r="251" spans="3:12" s="104" customFormat="1" ht="14.25" customHeight="1">
      <c r="C251" s="176"/>
      <c r="L251" s="165"/>
    </row>
    <row r="252" spans="3:12" ht="14.25" customHeight="1">
      <c r="C252" s="21"/>
      <c r="D252" s="11"/>
      <c r="L252" s="11"/>
    </row>
    <row r="253" spans="3:12" ht="14.25" customHeight="1">
      <c r="C253" s="100"/>
      <c r="D253" s="168"/>
      <c r="L253" s="168"/>
    </row>
    <row r="254" spans="3:12" ht="14.25" customHeight="1">
      <c r="C254" s="100"/>
      <c r="D254" s="168"/>
      <c r="L254" s="168"/>
    </row>
    <row r="255" spans="3:12" ht="14.25" customHeight="1">
      <c r="C255" s="174"/>
      <c r="D255" s="175"/>
      <c r="L255" s="175"/>
    </row>
    <row r="256" spans="3:12" ht="14.25" customHeight="1">
      <c r="C256" s="174"/>
      <c r="D256" s="175"/>
      <c r="L256" s="175"/>
    </row>
    <row r="257" spans="3:12" s="104" customFormat="1" ht="14.25" customHeight="1">
      <c r="C257" s="176"/>
      <c r="L257" s="17"/>
    </row>
    <row r="258" spans="3:12" s="104" customFormat="1" ht="14.25" customHeight="1">
      <c r="C258" s="176"/>
      <c r="L258" s="165"/>
    </row>
    <row r="259" spans="3:12" ht="14.25" customHeight="1">
      <c r="C259" s="21"/>
      <c r="D259" s="11"/>
      <c r="E259" s="11"/>
      <c r="F259" s="11"/>
      <c r="G259" s="11"/>
      <c r="H259" s="11"/>
      <c r="I259" s="11" t="s">
        <v>162</v>
      </c>
      <c r="J259" s="167"/>
      <c r="K259" s="11"/>
      <c r="L259" s="11"/>
    </row>
    <row r="260" spans="3:12" ht="14.25" customHeight="1">
      <c r="C260" s="21"/>
      <c r="D260" s="11"/>
      <c r="E260" s="11"/>
      <c r="F260" s="11"/>
      <c r="G260" s="11"/>
      <c r="H260" s="11"/>
      <c r="I260" s="11"/>
      <c r="J260" s="167"/>
      <c r="K260" s="177"/>
      <c r="L260" s="11"/>
    </row>
    <row r="261" ht="14.25" customHeight="1">
      <c r="C261" s="100"/>
    </row>
    <row r="262" spans="3:11" ht="14.25" customHeight="1">
      <c r="C262" s="21"/>
      <c r="D262" s="11"/>
      <c r="E262" s="11"/>
      <c r="F262" s="11"/>
      <c r="G262" s="11"/>
      <c r="H262" s="11"/>
      <c r="I262" s="11"/>
      <c r="J262" s="167"/>
      <c r="K262" s="177"/>
    </row>
    <row r="263" spans="3:12" ht="14.25" customHeight="1">
      <c r="C263" s="21"/>
      <c r="D263" s="11"/>
      <c r="E263" s="11"/>
      <c r="F263" s="11"/>
      <c r="G263" s="11"/>
      <c r="H263" s="11"/>
      <c r="I263" s="11"/>
      <c r="J263" s="167"/>
      <c r="K263" s="177"/>
      <c r="L263" s="11"/>
    </row>
    <row r="264" spans="3:12" ht="14.25" customHeight="1">
      <c r="C264" s="21"/>
      <c r="D264" s="11"/>
      <c r="E264" s="11"/>
      <c r="F264" s="11"/>
      <c r="G264" s="11"/>
      <c r="H264" s="11"/>
      <c r="I264" s="11"/>
      <c r="J264" s="167"/>
      <c r="K264" s="11"/>
      <c r="L264" s="11"/>
    </row>
    <row r="265" spans="3:12" ht="14.25" customHeight="1">
      <c r="C265" s="21"/>
      <c r="D265" s="11"/>
      <c r="E265" s="11"/>
      <c r="F265" s="11"/>
      <c r="G265" s="11"/>
      <c r="H265" s="11"/>
      <c r="I265" s="11"/>
      <c r="J265" s="167"/>
      <c r="K265" s="11"/>
      <c r="L265" s="11"/>
    </row>
    <row r="266" spans="3:12" ht="14.25" customHeight="1">
      <c r="C266" s="21"/>
      <c r="D266" s="11"/>
      <c r="E266" s="11"/>
      <c r="F266" s="11"/>
      <c r="G266" s="11"/>
      <c r="H266" s="11"/>
      <c r="I266" s="11"/>
      <c r="J266" s="167"/>
      <c r="K266" s="11"/>
      <c r="L266" s="11"/>
    </row>
    <row r="267" spans="3:12" ht="14.25" customHeight="1">
      <c r="C267" s="21"/>
      <c r="D267" s="11"/>
      <c r="E267" s="11"/>
      <c r="F267" s="11"/>
      <c r="G267" s="11"/>
      <c r="H267" s="11"/>
      <c r="I267" s="11"/>
      <c r="J267" s="167"/>
      <c r="K267" s="11"/>
      <c r="L267" s="11"/>
    </row>
    <row r="268" spans="3:12" ht="14.25" customHeight="1">
      <c r="C268" s="21"/>
      <c r="D268" s="11"/>
      <c r="E268" s="11"/>
      <c r="F268" s="11"/>
      <c r="G268" s="11"/>
      <c r="H268" s="11"/>
      <c r="I268" s="11"/>
      <c r="J268" s="167"/>
      <c r="K268" s="11"/>
      <c r="L268" s="11"/>
    </row>
    <row r="269" spans="3:12" ht="14.25" customHeight="1">
      <c r="C269" s="21"/>
      <c r="D269" s="11"/>
      <c r="E269" s="11"/>
      <c r="F269" s="11"/>
      <c r="G269" s="11"/>
      <c r="H269" s="11"/>
      <c r="I269" s="11"/>
      <c r="J269" s="167"/>
      <c r="K269" s="11"/>
      <c r="L269" s="11"/>
    </row>
    <row r="270" spans="3:12" ht="14.25" customHeight="1">
      <c r="C270" s="21"/>
      <c r="D270" s="11"/>
      <c r="E270" s="11"/>
      <c r="F270" s="11"/>
      <c r="G270" s="11"/>
      <c r="H270" s="11"/>
      <c r="I270" s="11"/>
      <c r="J270" s="167"/>
      <c r="K270" s="11"/>
      <c r="L270" s="11"/>
    </row>
    <row r="271" spans="3:12" ht="14.25" customHeight="1">
      <c r="C271" s="21"/>
      <c r="D271" s="11"/>
      <c r="E271" s="11"/>
      <c r="F271" s="11"/>
      <c r="G271" s="11"/>
      <c r="H271" s="11"/>
      <c r="I271" s="11"/>
      <c r="J271" s="167"/>
      <c r="K271" s="11"/>
      <c r="L271" s="11"/>
    </row>
    <row r="272" spans="3:11" ht="14.25" customHeight="1">
      <c r="C272" s="100"/>
      <c r="D272" s="11"/>
      <c r="E272" s="11"/>
      <c r="F272" s="11"/>
      <c r="G272" s="11"/>
      <c r="H272" s="11"/>
      <c r="I272" s="11"/>
      <c r="J272" s="11"/>
      <c r="K272" s="179"/>
    </row>
    <row r="273" spans="3:11" ht="14.25" customHeight="1">
      <c r="C273" s="21"/>
      <c r="D273" s="11"/>
      <c r="E273" s="11"/>
      <c r="F273" s="27"/>
      <c r="G273" s="16"/>
      <c r="H273" s="11"/>
      <c r="I273" s="11"/>
      <c r="J273" s="11"/>
      <c r="K273" s="11"/>
    </row>
    <row r="274" spans="3:11" ht="14.25" customHeight="1">
      <c r="C274" s="21"/>
      <c r="D274" s="11"/>
      <c r="E274" s="11"/>
      <c r="F274" s="27"/>
      <c r="G274" s="16"/>
      <c r="H274" s="11"/>
      <c r="I274" s="11"/>
      <c r="J274" s="11"/>
      <c r="K274" s="11"/>
    </row>
    <row r="275" spans="3:10" ht="14.25" customHeight="1">
      <c r="C275" s="100"/>
      <c r="D275" s="11"/>
      <c r="E275" s="11"/>
      <c r="F275" s="22"/>
      <c r="G275" s="16"/>
      <c r="H275" s="11"/>
      <c r="I275" s="11"/>
      <c r="J275" s="11"/>
    </row>
    <row r="276" spans="3:12" ht="14.25" customHeight="1">
      <c r="C276" s="21"/>
      <c r="D276" s="11"/>
      <c r="E276" s="11"/>
      <c r="F276" s="11"/>
      <c r="G276" s="11"/>
      <c r="H276" s="11"/>
      <c r="I276" s="11"/>
      <c r="J276" s="167"/>
      <c r="K276" s="11"/>
      <c r="L276" s="11"/>
    </row>
    <row r="277" spans="3:12" ht="14.25" customHeight="1">
      <c r="C277" s="21"/>
      <c r="D277" s="11"/>
      <c r="E277" s="11"/>
      <c r="F277" s="11"/>
      <c r="G277" s="11"/>
      <c r="H277" s="11"/>
      <c r="I277" s="11"/>
      <c r="J277" s="167"/>
      <c r="K277" s="11"/>
      <c r="L277" s="11"/>
    </row>
    <row r="278" spans="3:12" ht="14.25" customHeight="1">
      <c r="C278" s="128"/>
      <c r="D278" s="11"/>
      <c r="E278" s="11"/>
      <c r="F278" s="11"/>
      <c r="G278" s="11"/>
      <c r="H278" s="11"/>
      <c r="I278" s="11"/>
      <c r="J278" s="11"/>
      <c r="K278" s="11"/>
      <c r="L278" s="178"/>
    </row>
    <row r="279" spans="3:12" ht="14.25" customHeight="1">
      <c r="C279" s="21"/>
      <c r="D279" s="11"/>
      <c r="E279" s="11"/>
      <c r="F279" s="11"/>
      <c r="G279" s="11"/>
      <c r="H279" s="11"/>
      <c r="I279" s="11"/>
      <c r="J279" s="167"/>
      <c r="K279" s="11"/>
      <c r="L279" s="11"/>
    </row>
    <row r="280" spans="3:12" ht="14.25" customHeight="1">
      <c r="C280" s="21"/>
      <c r="D280" s="179"/>
      <c r="E280" s="11"/>
      <c r="F280" s="11"/>
      <c r="G280" s="11"/>
      <c r="H280" s="11"/>
      <c r="I280" s="11"/>
      <c r="J280" s="167"/>
      <c r="K280" s="11"/>
      <c r="L280" s="11"/>
    </row>
    <row r="281" spans="3:12" ht="14.25" customHeight="1">
      <c r="C281" s="21"/>
      <c r="D281" s="179"/>
      <c r="E281" s="11"/>
      <c r="F281" s="11"/>
      <c r="G281" s="11"/>
      <c r="H281" s="11"/>
      <c r="I281" s="11"/>
      <c r="J281" s="167"/>
      <c r="K281" s="11"/>
      <c r="L281" s="11"/>
    </row>
    <row r="282" spans="3:12" ht="14.25" customHeight="1">
      <c r="C282" s="11"/>
      <c r="D282" s="179"/>
      <c r="E282" s="11"/>
      <c r="F282" s="11"/>
      <c r="G282" s="11"/>
      <c r="H282" s="11"/>
      <c r="I282" s="11"/>
      <c r="J282" s="167"/>
      <c r="K282" s="11"/>
      <c r="L282" s="11"/>
    </row>
    <row r="283" spans="3:12" ht="14.25" customHeight="1">
      <c r="C283" s="11"/>
      <c r="D283" s="179"/>
      <c r="E283" s="11"/>
      <c r="F283" s="11"/>
      <c r="G283" s="11"/>
      <c r="H283" s="11"/>
      <c r="I283" s="11"/>
      <c r="J283" s="167"/>
      <c r="K283" s="11"/>
      <c r="L283" s="11"/>
    </row>
    <row r="284" spans="3:12" ht="14.25" customHeight="1">
      <c r="C284" s="11"/>
      <c r="D284" s="179"/>
      <c r="E284" s="11"/>
      <c r="F284" s="11"/>
      <c r="G284" s="11"/>
      <c r="H284" s="11"/>
      <c r="I284" s="11"/>
      <c r="J284" s="167"/>
      <c r="K284" s="11"/>
      <c r="L284" s="11"/>
    </row>
    <row r="285" spans="3:12" ht="14.25" customHeight="1">
      <c r="C285" s="11"/>
      <c r="D285" s="179"/>
      <c r="E285" s="11"/>
      <c r="F285" s="11"/>
      <c r="G285" s="11"/>
      <c r="H285" s="11"/>
      <c r="I285" s="11"/>
      <c r="J285" s="167"/>
      <c r="K285" s="11"/>
      <c r="L285" s="11"/>
    </row>
    <row r="286" spans="3:12" ht="14.25" customHeight="1">
      <c r="C286" s="11"/>
      <c r="D286" s="179"/>
      <c r="E286" s="11"/>
      <c r="F286" s="11"/>
      <c r="G286" s="11"/>
      <c r="H286" s="11"/>
      <c r="I286" s="11"/>
      <c r="J286" s="167"/>
      <c r="K286" s="11"/>
      <c r="L286" s="11"/>
    </row>
    <row r="287" spans="3:12" ht="14.25" customHeight="1">
      <c r="C287" s="11"/>
      <c r="D287" s="11"/>
      <c r="E287" s="11"/>
      <c r="F287" s="11"/>
      <c r="G287" s="11"/>
      <c r="H287" s="11"/>
      <c r="I287" s="11"/>
      <c r="J287" s="11"/>
      <c r="K287" s="11"/>
      <c r="L287" s="11"/>
    </row>
    <row r="288" spans="3:12" ht="14.25" customHeight="1">
      <c r="C288" s="11"/>
      <c r="D288" s="11"/>
      <c r="E288" s="11"/>
      <c r="F288" s="11"/>
      <c r="G288" s="11"/>
      <c r="H288" s="11"/>
      <c r="I288" s="11"/>
      <c r="J288" s="11"/>
      <c r="K288" s="11"/>
      <c r="L288" s="11"/>
    </row>
    <row r="289" spans="3:12" ht="14.25" customHeight="1">
      <c r="C289" s="11"/>
      <c r="D289" s="11"/>
      <c r="E289" s="11"/>
      <c r="F289" s="11"/>
      <c r="G289" s="11"/>
      <c r="H289" s="11"/>
      <c r="I289" s="11"/>
      <c r="J289" s="11"/>
      <c r="K289" s="11"/>
      <c r="L289" s="11"/>
    </row>
    <row r="290" spans="3:12" ht="14.25" customHeight="1">
      <c r="C290" s="11"/>
      <c r="D290" s="11"/>
      <c r="E290" s="11"/>
      <c r="F290" s="11"/>
      <c r="G290" s="11"/>
      <c r="H290" s="11"/>
      <c r="I290" s="11"/>
      <c r="J290" s="11"/>
      <c r="K290" s="11"/>
      <c r="L290" s="11"/>
    </row>
    <row r="291" spans="3:12" ht="14.25" customHeight="1">
      <c r="C291" s="11"/>
      <c r="D291" s="11"/>
      <c r="E291" s="11"/>
      <c r="F291" s="11"/>
      <c r="G291" s="11"/>
      <c r="H291" s="11"/>
      <c r="I291" s="11"/>
      <c r="J291" s="11"/>
      <c r="K291" s="11"/>
      <c r="L291" s="11"/>
    </row>
    <row r="292" spans="3:12" ht="14.25" customHeight="1">
      <c r="C292" s="21"/>
      <c r="D292" s="11"/>
      <c r="E292" s="11"/>
      <c r="F292" s="11"/>
      <c r="G292" s="11"/>
      <c r="H292" s="11"/>
      <c r="I292" s="11"/>
      <c r="J292" s="11"/>
      <c r="K292" s="11"/>
      <c r="L292" s="11"/>
    </row>
    <row r="293" spans="3:12" ht="14.25" customHeight="1">
      <c r="C293" s="11"/>
      <c r="D293" s="11"/>
      <c r="E293" s="11"/>
      <c r="F293" s="11"/>
      <c r="G293" s="11"/>
      <c r="H293" s="11"/>
      <c r="I293" s="11"/>
      <c r="J293" s="11"/>
      <c r="K293" s="11"/>
      <c r="L293" s="11"/>
    </row>
    <row r="294" spans="3:12" ht="14.25" customHeight="1">
      <c r="C294" s="11"/>
      <c r="D294" s="11"/>
      <c r="E294" s="11"/>
      <c r="F294" s="11"/>
      <c r="G294" s="11"/>
      <c r="H294" s="11"/>
      <c r="I294" s="11"/>
      <c r="J294" s="11"/>
      <c r="K294" s="11"/>
      <c r="L294" s="11"/>
    </row>
    <row r="295" spans="3:12" ht="14.25" customHeight="1">
      <c r="C295" s="11"/>
      <c r="D295" s="11"/>
      <c r="E295" s="11"/>
      <c r="F295" s="11"/>
      <c r="G295" s="11"/>
      <c r="H295" s="11"/>
      <c r="I295" s="11"/>
      <c r="J295" s="11"/>
      <c r="K295" s="11"/>
      <c r="L295" s="11"/>
    </row>
    <row r="296" spans="3:12" ht="14.25" customHeight="1">
      <c r="C296" s="11"/>
      <c r="D296" s="11"/>
      <c r="E296" s="11"/>
      <c r="F296" s="11"/>
      <c r="G296" s="11"/>
      <c r="H296" s="11"/>
      <c r="I296" s="11"/>
      <c r="J296" s="11"/>
      <c r="K296" s="11"/>
      <c r="L296" s="11"/>
    </row>
    <row r="297" spans="3:12" ht="14.25" customHeight="1">
      <c r="C297" s="11"/>
      <c r="D297" s="11"/>
      <c r="E297" s="11"/>
      <c r="F297" s="11"/>
      <c r="G297" s="11"/>
      <c r="H297" s="11"/>
      <c r="I297" s="11"/>
      <c r="J297" s="11"/>
      <c r="K297" s="11"/>
      <c r="L297" s="11"/>
    </row>
    <row r="298" spans="3:12" ht="14.25" customHeight="1">
      <c r="C298" s="11"/>
      <c r="D298" s="11"/>
      <c r="E298" s="11"/>
      <c r="F298" s="11"/>
      <c r="G298" s="11"/>
      <c r="H298" s="11"/>
      <c r="I298" s="11"/>
      <c r="J298" s="11"/>
      <c r="K298" s="11"/>
      <c r="L298" s="11"/>
    </row>
    <row r="299" spans="3:12" ht="14.25" customHeight="1">
      <c r="C299" s="11"/>
      <c r="D299" s="11"/>
      <c r="E299" s="11"/>
      <c r="F299" s="11"/>
      <c r="G299" s="11"/>
      <c r="H299" s="11"/>
      <c r="I299" s="11"/>
      <c r="J299" s="11"/>
      <c r="K299" s="11"/>
      <c r="L299" s="11"/>
    </row>
    <row r="300" spans="3:12" ht="14.25" customHeight="1">
      <c r="C300" s="11"/>
      <c r="D300" s="11"/>
      <c r="E300" s="11"/>
      <c r="F300" s="11"/>
      <c r="G300" s="11"/>
      <c r="H300" s="11"/>
      <c r="I300" s="11"/>
      <c r="J300" s="11"/>
      <c r="K300" s="11"/>
      <c r="L300" s="11"/>
    </row>
    <row r="301" spans="3:12" ht="14.25" customHeight="1">
      <c r="C301" s="11"/>
      <c r="D301" s="11"/>
      <c r="E301" s="11"/>
      <c r="F301" s="11"/>
      <c r="G301" s="11"/>
      <c r="H301" s="11"/>
      <c r="I301" s="11"/>
      <c r="J301" s="11"/>
      <c r="K301" s="11"/>
      <c r="L301" s="11"/>
    </row>
    <row r="302" spans="3:12" ht="14.25" customHeight="1">
      <c r="C302" s="11"/>
      <c r="D302" s="11"/>
      <c r="E302" s="11"/>
      <c r="F302" s="11"/>
      <c r="G302" s="11"/>
      <c r="H302" s="11"/>
      <c r="I302" s="11"/>
      <c r="J302" s="11"/>
      <c r="K302" s="11"/>
      <c r="L302" s="11"/>
    </row>
    <row r="303" spans="3:12" ht="14.25" customHeight="1">
      <c r="C303" s="11"/>
      <c r="D303" s="11"/>
      <c r="E303" s="11"/>
      <c r="F303" s="11"/>
      <c r="G303" s="11"/>
      <c r="H303" s="11"/>
      <c r="I303" s="11"/>
      <c r="J303" s="11"/>
      <c r="K303" s="11"/>
      <c r="L303" s="11"/>
    </row>
    <row r="304" spans="3:12" ht="14.25" customHeight="1">
      <c r="C304" s="11"/>
      <c r="D304" s="11"/>
      <c r="E304" s="11"/>
      <c r="F304" s="11"/>
      <c r="G304" s="11"/>
      <c r="H304" s="11"/>
      <c r="I304" s="11"/>
      <c r="J304" s="11"/>
      <c r="K304" s="11"/>
      <c r="L304" s="11"/>
    </row>
    <row r="305" spans="3:12" ht="14.25" customHeight="1">
      <c r="C305" s="11"/>
      <c r="D305" s="11"/>
      <c r="E305" s="11"/>
      <c r="F305" s="11"/>
      <c r="G305" s="11"/>
      <c r="H305" s="11"/>
      <c r="I305" s="11"/>
      <c r="J305" s="11"/>
      <c r="K305" s="11"/>
      <c r="L305" s="11"/>
    </row>
    <row r="306" spans="3:12" ht="14.25" customHeight="1">
      <c r="C306" s="11"/>
      <c r="D306" s="11"/>
      <c r="E306" s="11"/>
      <c r="F306" s="11"/>
      <c r="G306" s="11"/>
      <c r="H306" s="11"/>
      <c r="I306" s="11"/>
      <c r="J306" s="11"/>
      <c r="K306" s="11"/>
      <c r="L306" s="11"/>
    </row>
    <row r="307" spans="3:12" ht="14.25" customHeight="1">
      <c r="C307" s="11"/>
      <c r="D307" s="11"/>
      <c r="E307" s="11"/>
      <c r="F307" s="11"/>
      <c r="G307" s="11"/>
      <c r="H307" s="11"/>
      <c r="I307" s="11"/>
      <c r="J307" s="11"/>
      <c r="K307" s="11"/>
      <c r="L307" s="11"/>
    </row>
    <row r="308" spans="3:12" ht="14.25" customHeight="1">
      <c r="C308" s="11"/>
      <c r="D308" s="11"/>
      <c r="E308" s="11"/>
      <c r="F308" s="11"/>
      <c r="G308" s="11"/>
      <c r="H308" s="11"/>
      <c r="I308" s="11"/>
      <c r="J308" s="11"/>
      <c r="K308" s="11"/>
      <c r="L308" s="11"/>
    </row>
    <row r="309" spans="3:12" ht="14.25" customHeight="1">
      <c r="C309" s="11"/>
      <c r="D309" s="11"/>
      <c r="E309" s="11"/>
      <c r="F309" s="11"/>
      <c r="G309" s="11"/>
      <c r="H309" s="11"/>
      <c r="I309" s="11"/>
      <c r="J309" s="11"/>
      <c r="K309" s="11"/>
      <c r="L309" s="11"/>
    </row>
    <row r="310" spans="3:12" ht="14.25" customHeight="1">
      <c r="C310" s="11"/>
      <c r="D310" s="11"/>
      <c r="E310" s="11"/>
      <c r="F310" s="11"/>
      <c r="G310" s="11"/>
      <c r="H310" s="11"/>
      <c r="I310" s="11"/>
      <c r="J310" s="11"/>
      <c r="K310" s="11"/>
      <c r="L310" s="11"/>
    </row>
    <row r="311" spans="3:12" ht="14.25" customHeight="1">
      <c r="C311" s="11"/>
      <c r="D311" s="11"/>
      <c r="E311" s="11"/>
      <c r="F311" s="11"/>
      <c r="G311" s="11"/>
      <c r="H311" s="11"/>
      <c r="I311" s="11"/>
      <c r="J311" s="11"/>
      <c r="K311" s="11"/>
      <c r="L311" s="11"/>
    </row>
    <row r="312" spans="3:12" ht="14.25" customHeight="1">
      <c r="C312" s="11"/>
      <c r="D312" s="11"/>
      <c r="E312" s="11"/>
      <c r="F312" s="11"/>
      <c r="G312" s="11"/>
      <c r="H312" s="11"/>
      <c r="I312" s="11"/>
      <c r="J312" s="11"/>
      <c r="K312" s="11"/>
      <c r="L312" s="11"/>
    </row>
    <row r="313" spans="3:12" ht="14.25" customHeight="1">
      <c r="C313" s="11"/>
      <c r="D313" s="11"/>
      <c r="E313" s="11"/>
      <c r="F313" s="11"/>
      <c r="G313" s="11"/>
      <c r="H313" s="11"/>
      <c r="I313" s="11"/>
      <c r="J313" s="11"/>
      <c r="K313" s="11"/>
      <c r="L313" s="11"/>
    </row>
    <row r="314" spans="3:12" ht="14.25" customHeight="1">
      <c r="C314" s="11"/>
      <c r="D314" s="11"/>
      <c r="E314" s="11"/>
      <c r="F314" s="11"/>
      <c r="G314" s="11"/>
      <c r="H314" s="11"/>
      <c r="I314" s="11"/>
      <c r="J314" s="11"/>
      <c r="K314" s="11"/>
      <c r="L314" s="11"/>
    </row>
    <row r="315" spans="3:12" ht="14.25" customHeight="1">
      <c r="C315" s="11"/>
      <c r="D315" s="11"/>
      <c r="E315" s="11"/>
      <c r="F315" s="11"/>
      <c r="G315" s="11"/>
      <c r="H315" s="11"/>
      <c r="I315" s="11"/>
      <c r="J315" s="11"/>
      <c r="K315" s="11"/>
      <c r="L315" s="11"/>
    </row>
    <row r="316" spans="3:12" ht="14.25" customHeight="1">
      <c r="C316" s="11"/>
      <c r="D316" s="11"/>
      <c r="E316" s="11"/>
      <c r="F316" s="11"/>
      <c r="G316" s="11"/>
      <c r="H316" s="11"/>
      <c r="I316" s="11"/>
      <c r="J316" s="11"/>
      <c r="K316" s="11"/>
      <c r="L316" s="11"/>
    </row>
    <row r="317" spans="3:12" ht="14.25" customHeight="1">
      <c r="C317" s="11"/>
      <c r="D317" s="11"/>
      <c r="E317" s="11"/>
      <c r="F317" s="11"/>
      <c r="G317" s="11"/>
      <c r="H317" s="11"/>
      <c r="I317" s="11"/>
      <c r="J317" s="11"/>
      <c r="K317" s="11"/>
      <c r="L317" s="11"/>
    </row>
    <row r="318" spans="3:12" ht="14.25" customHeight="1">
      <c r="C318" s="11"/>
      <c r="D318" s="11"/>
      <c r="E318" s="11"/>
      <c r="F318" s="11"/>
      <c r="G318" s="11"/>
      <c r="H318" s="11"/>
      <c r="I318" s="11"/>
      <c r="J318" s="11"/>
      <c r="K318" s="11"/>
      <c r="L318" s="11"/>
    </row>
    <row r="319" spans="3:12" ht="14.25" customHeight="1">
      <c r="C319" s="11"/>
      <c r="D319" s="11"/>
      <c r="E319" s="11"/>
      <c r="F319" s="11"/>
      <c r="G319" s="11"/>
      <c r="H319" s="11"/>
      <c r="I319" s="11"/>
      <c r="J319" s="11"/>
      <c r="K319" s="11"/>
      <c r="L319" s="11"/>
    </row>
    <row r="320" spans="3:12" ht="14.25" customHeight="1">
      <c r="C320" s="11"/>
      <c r="D320" s="11"/>
      <c r="E320" s="11"/>
      <c r="F320" s="11"/>
      <c r="G320" s="11"/>
      <c r="H320" s="11"/>
      <c r="I320" s="11"/>
      <c r="J320" s="11"/>
      <c r="K320" s="11"/>
      <c r="L320" s="11"/>
    </row>
    <row r="321" spans="3:12" ht="14.25" customHeight="1">
      <c r="C321" s="11"/>
      <c r="D321" s="11"/>
      <c r="E321" s="11"/>
      <c r="F321" s="11"/>
      <c r="G321" s="11"/>
      <c r="H321" s="11"/>
      <c r="I321" s="11"/>
      <c r="J321" s="11"/>
      <c r="K321" s="11"/>
      <c r="L321" s="11"/>
    </row>
    <row r="322" spans="3:12" ht="14.25" customHeight="1">
      <c r="C322" s="11"/>
      <c r="D322" s="11"/>
      <c r="E322" s="11"/>
      <c r="F322" s="11"/>
      <c r="G322" s="11"/>
      <c r="H322" s="11"/>
      <c r="I322" s="11"/>
      <c r="J322" s="11"/>
      <c r="K322" s="11"/>
      <c r="L322" s="11"/>
    </row>
    <row r="323" spans="3:12" ht="14.25" customHeight="1">
      <c r="C323" s="11"/>
      <c r="D323" s="11"/>
      <c r="E323" s="11"/>
      <c r="F323" s="11"/>
      <c r="G323" s="11"/>
      <c r="H323" s="11"/>
      <c r="I323" s="11"/>
      <c r="J323" s="11"/>
      <c r="K323" s="11"/>
      <c r="L323" s="11"/>
    </row>
    <row r="324" spans="3:12" ht="14.25" customHeight="1">
      <c r="C324" s="11"/>
      <c r="D324" s="11"/>
      <c r="E324" s="11"/>
      <c r="F324" s="11"/>
      <c r="G324" s="11"/>
      <c r="H324" s="11"/>
      <c r="I324" s="11"/>
      <c r="J324" s="11"/>
      <c r="K324" s="11"/>
      <c r="L324" s="11"/>
    </row>
    <row r="325" spans="3:12" ht="14.25" customHeight="1">
      <c r="C325" s="11"/>
      <c r="D325" s="11"/>
      <c r="E325" s="11"/>
      <c r="F325" s="11"/>
      <c r="G325" s="11"/>
      <c r="H325" s="11"/>
      <c r="I325" s="11"/>
      <c r="J325" s="11"/>
      <c r="K325" s="11"/>
      <c r="L325" s="11"/>
    </row>
    <row r="326" spans="3:12" ht="14.25" customHeight="1">
      <c r="C326" s="11"/>
      <c r="D326" s="11"/>
      <c r="E326" s="11"/>
      <c r="F326" s="11"/>
      <c r="G326" s="11"/>
      <c r="H326" s="11"/>
      <c r="I326" s="11"/>
      <c r="J326" s="11"/>
      <c r="K326" s="11"/>
      <c r="L326" s="11"/>
    </row>
    <row r="327" spans="3:12" ht="14.25" customHeight="1">
      <c r="C327" s="11"/>
      <c r="D327" s="11"/>
      <c r="E327" s="11"/>
      <c r="F327" s="11"/>
      <c r="G327" s="11"/>
      <c r="H327" s="11"/>
      <c r="I327" s="11"/>
      <c r="J327" s="11"/>
      <c r="K327" s="11"/>
      <c r="L327" s="11"/>
    </row>
    <row r="328" spans="3:12" ht="14.25" customHeight="1">
      <c r="C328" s="11"/>
      <c r="D328" s="11"/>
      <c r="E328" s="11"/>
      <c r="F328" s="11"/>
      <c r="G328" s="11"/>
      <c r="H328" s="11"/>
      <c r="I328" s="11"/>
      <c r="J328" s="11"/>
      <c r="K328" s="11"/>
      <c r="L328" s="11"/>
    </row>
    <row r="329" spans="3:12" ht="14.25" customHeight="1">
      <c r="C329" s="11"/>
      <c r="D329" s="11"/>
      <c r="E329" s="11"/>
      <c r="F329" s="11"/>
      <c r="G329" s="11"/>
      <c r="H329" s="11"/>
      <c r="I329" s="11"/>
      <c r="J329" s="11"/>
      <c r="K329" s="11"/>
      <c r="L329" s="11"/>
    </row>
    <row r="330" spans="3:12" ht="14.25" customHeight="1">
      <c r="C330" s="11"/>
      <c r="D330" s="11"/>
      <c r="E330" s="11"/>
      <c r="F330" s="11"/>
      <c r="G330" s="11"/>
      <c r="H330" s="11"/>
      <c r="I330" s="11"/>
      <c r="J330" s="11"/>
      <c r="K330" s="11"/>
      <c r="L330" s="11"/>
    </row>
    <row r="331" spans="3:12" ht="14.25" customHeight="1">
      <c r="C331" s="11"/>
      <c r="D331" s="11"/>
      <c r="E331" s="11"/>
      <c r="F331" s="11"/>
      <c r="G331" s="11"/>
      <c r="H331" s="11"/>
      <c r="I331" s="11"/>
      <c r="J331" s="11"/>
      <c r="K331" s="11"/>
      <c r="L331" s="11"/>
    </row>
    <row r="332" ht="14.25" customHeight="1">
      <c r="J332" s="11"/>
    </row>
    <row r="333" ht="14.25" customHeight="1">
      <c r="J333" s="11"/>
    </row>
  </sheetData>
  <sheetProtection/>
  <mergeCells count="112">
    <mergeCell ref="A1:L2"/>
    <mergeCell ref="I56:K56"/>
    <mergeCell ref="I97:K97"/>
    <mergeCell ref="I95:K95"/>
    <mergeCell ref="I87:K87"/>
    <mergeCell ref="I79:K79"/>
    <mergeCell ref="E90:H90"/>
    <mergeCell ref="L76:L77"/>
    <mergeCell ref="I90:K90"/>
    <mergeCell ref="I7:K7"/>
    <mergeCell ref="C79:H79"/>
    <mergeCell ref="C76:H76"/>
    <mergeCell ref="C83:L83"/>
    <mergeCell ref="E87:G87"/>
    <mergeCell ref="E88:G88"/>
    <mergeCell ref="I69:K69"/>
    <mergeCell ref="C81:L81"/>
    <mergeCell ref="I76:K77"/>
    <mergeCell ref="C77:H77"/>
    <mergeCell ref="L64:L65"/>
    <mergeCell ref="I112:K112"/>
    <mergeCell ref="C65:H65"/>
    <mergeCell ref="C67:L67"/>
    <mergeCell ref="D69:H69"/>
    <mergeCell ref="E105:H105"/>
    <mergeCell ref="D71:H71"/>
    <mergeCell ref="D72:H72"/>
    <mergeCell ref="C92:L92"/>
    <mergeCell ref="E89:G89"/>
    <mergeCell ref="C190:L190"/>
    <mergeCell ref="I186:K186"/>
    <mergeCell ref="I157:K157"/>
    <mergeCell ref="I154:K154"/>
    <mergeCell ref="I155:K155"/>
    <mergeCell ref="I168:K168"/>
    <mergeCell ref="I159:K159"/>
    <mergeCell ref="I181:K181"/>
    <mergeCell ref="E181:H181"/>
    <mergeCell ref="I175:K175"/>
    <mergeCell ref="A210:L210"/>
    <mergeCell ref="I193:K193"/>
    <mergeCell ref="I195:K195"/>
    <mergeCell ref="I196:K196"/>
    <mergeCell ref="E200:H200"/>
    <mergeCell ref="I200:K200"/>
    <mergeCell ref="I194:K194"/>
    <mergeCell ref="I205:K205"/>
    <mergeCell ref="E208:H208"/>
    <mergeCell ref="I208:K208"/>
    <mergeCell ref="C147:L147"/>
    <mergeCell ref="C137:L137"/>
    <mergeCell ref="I156:K156"/>
    <mergeCell ref="I153:K153"/>
    <mergeCell ref="C171:L171"/>
    <mergeCell ref="I166:K166"/>
    <mergeCell ref="E168:H168"/>
    <mergeCell ref="E161:H161"/>
    <mergeCell ref="E144:H144"/>
    <mergeCell ref="I161:K161"/>
    <mergeCell ref="I135:K135"/>
    <mergeCell ref="I113:K113"/>
    <mergeCell ref="I114:K114"/>
    <mergeCell ref="I123:K123"/>
    <mergeCell ref="I126:K126"/>
    <mergeCell ref="I132:K132"/>
    <mergeCell ref="C120:L120"/>
    <mergeCell ref="C64:H64"/>
    <mergeCell ref="I64:K65"/>
    <mergeCell ref="D73:H73"/>
    <mergeCell ref="D74:H74"/>
    <mergeCell ref="D70:H70"/>
    <mergeCell ref="I118:K118"/>
    <mergeCell ref="C99:L99"/>
    <mergeCell ref="I102:K102"/>
    <mergeCell ref="I111:K111"/>
    <mergeCell ref="I110:K110"/>
    <mergeCell ref="E97:H97"/>
    <mergeCell ref="E86:G86"/>
    <mergeCell ref="I86:K86"/>
    <mergeCell ref="I133:K133"/>
    <mergeCell ref="I105:K105"/>
    <mergeCell ref="C107:L107"/>
    <mergeCell ref="A29:B52"/>
    <mergeCell ref="C54:L54"/>
    <mergeCell ref="I188:K188"/>
    <mergeCell ref="I174:K174"/>
    <mergeCell ref="C163:L163"/>
    <mergeCell ref="C149:L149"/>
    <mergeCell ref="C129:L129"/>
    <mergeCell ref="E118:H118"/>
    <mergeCell ref="E126:H126"/>
    <mergeCell ref="I134:K134"/>
    <mergeCell ref="I140:K140"/>
    <mergeCell ref="I142:K142"/>
    <mergeCell ref="A10:L10"/>
    <mergeCell ref="A11:B11"/>
    <mergeCell ref="D11:J11"/>
    <mergeCell ref="K11:L11"/>
    <mergeCell ref="D56:H56"/>
    <mergeCell ref="D75:H75"/>
    <mergeCell ref="A12:B23"/>
    <mergeCell ref="A24:B28"/>
    <mergeCell ref="C183:L183"/>
    <mergeCell ref="E135:H135"/>
    <mergeCell ref="I144:K144"/>
    <mergeCell ref="C202:L202"/>
    <mergeCell ref="E188:H188"/>
    <mergeCell ref="A223:L225"/>
    <mergeCell ref="A219:L221"/>
    <mergeCell ref="A212:L214"/>
    <mergeCell ref="A216:L217"/>
    <mergeCell ref="I152:K152"/>
  </mergeCells>
  <printOptions horizontalCentered="1"/>
  <pageMargins left="0.1968503937007874" right="0.1968503937007874" top="0.984251968503937" bottom="0.7874015748031497" header="0.5118110236220472" footer="0.31496062992125984"/>
  <pageSetup orientation="portrait" scale="71" r:id="rId1"/>
  <headerFooter alignWithMargins="0">
    <oddHeader>&amp;C&amp;"Arial,Negrito"&amp;11Setcesp - Sindicato das Empresas de Transportes de Carga de São Paulo e Região</oddHeader>
    <oddFooter>&amp;CDepartamento de Economia e Estatística</oddFooter>
  </headerFooter>
  <rowBreaks count="5" manualBreakCount="5">
    <brk id="52" max="255" man="1"/>
    <brk id="79" max="255" man="1"/>
    <brk id="127" max="255" man="1"/>
    <brk id="169" max="255" man="1"/>
    <brk id="207" max="11" man="1"/>
  </rowBreaks>
  <ignoredErrors>
    <ignoredError sqref="L13" formulaRange="1"/>
    <ignoredError sqref="L29:L30" numberStoredAsText="1"/>
  </ignoredErrors>
</worksheet>
</file>

<file path=xl/worksheets/sheet9.xml><?xml version="1.0" encoding="utf-8"?>
<worksheet xmlns="http://schemas.openxmlformats.org/spreadsheetml/2006/main" xmlns:r="http://schemas.openxmlformats.org/officeDocument/2006/relationships">
  <dimension ref="A1:U355"/>
  <sheetViews>
    <sheetView showGridLines="0" zoomScalePageLayoutView="0" workbookViewId="0" topLeftCell="A4">
      <selection activeCell="L28" sqref="L28"/>
    </sheetView>
  </sheetViews>
  <sheetFormatPr defaultColWidth="8.57421875" defaultRowHeight="14.25" customHeight="1"/>
  <cols>
    <col min="1" max="1" width="2.421875" style="51" customWidth="1"/>
    <col min="2" max="2" width="3.421875" style="51" customWidth="1"/>
    <col min="3" max="4" width="8.7109375" style="51" customWidth="1"/>
    <col min="5" max="5" width="7.7109375" style="51" customWidth="1"/>
    <col min="6" max="6" width="10.57421875" style="51" customWidth="1"/>
    <col min="7" max="7" width="23.8515625" style="51" customWidth="1"/>
    <col min="8" max="8" width="8.00390625" style="51" customWidth="1"/>
    <col min="9" max="9" width="13.8515625" style="51" bestFit="1" customWidth="1"/>
    <col min="10" max="10" width="14.57421875" style="51" customWidth="1"/>
    <col min="11" max="11" width="11.140625" style="51" customWidth="1"/>
    <col min="12" max="12" width="25.00390625" style="51" customWidth="1"/>
    <col min="13" max="13" width="16.57421875" style="51" hidden="1" customWidth="1"/>
    <col min="14" max="14" width="8.57421875" style="51" hidden="1" customWidth="1"/>
    <col min="15" max="15" width="11.57421875" style="51" hidden="1" customWidth="1"/>
    <col min="16" max="16384" width="8.57421875" style="51" customWidth="1"/>
  </cols>
  <sheetData>
    <row r="1" spans="1:12" ht="14.25" customHeight="1">
      <c r="A1" s="326" t="s">
        <v>368</v>
      </c>
      <c r="B1" s="326"/>
      <c r="C1" s="326"/>
      <c r="D1" s="326"/>
      <c r="E1" s="326"/>
      <c r="F1" s="326"/>
      <c r="G1" s="326"/>
      <c r="H1" s="326"/>
      <c r="I1" s="326"/>
      <c r="J1" s="326"/>
      <c r="K1" s="326"/>
      <c r="L1" s="326"/>
    </row>
    <row r="2" spans="1:12" ht="14.25" customHeight="1">
      <c r="A2" s="326"/>
      <c r="B2" s="326"/>
      <c r="C2" s="326"/>
      <c r="D2" s="326"/>
      <c r="E2" s="326"/>
      <c r="F2" s="326"/>
      <c r="G2" s="326"/>
      <c r="H2" s="326"/>
      <c r="I2" s="326"/>
      <c r="J2" s="326"/>
      <c r="K2" s="326"/>
      <c r="L2" s="326"/>
    </row>
    <row r="3" ht="14.25" customHeight="1" thickBot="1"/>
    <row r="4" spans="6:12" ht="14.25" customHeight="1" thickBot="1">
      <c r="F4" s="1" t="s">
        <v>33</v>
      </c>
      <c r="G4" s="2"/>
      <c r="H4" s="3"/>
      <c r="I4" s="53"/>
      <c r="J4" s="4"/>
      <c r="K4" s="5" t="s">
        <v>551</v>
      </c>
      <c r="L4" s="6"/>
    </row>
    <row r="5" spans="6:12" ht="14.25" customHeight="1" thickBot="1">
      <c r="F5" s="28" t="s">
        <v>131</v>
      </c>
      <c r="G5" s="4"/>
      <c r="H5" s="29"/>
      <c r="I5" s="53"/>
      <c r="J5" s="204"/>
      <c r="K5" s="5" t="s">
        <v>525</v>
      </c>
      <c r="L5" s="6"/>
    </row>
    <row r="6" spans="6:12" ht="14.25" customHeight="1" thickBot="1">
      <c r="F6" s="28" t="s">
        <v>34</v>
      </c>
      <c r="G6" s="4"/>
      <c r="H6" s="29"/>
      <c r="I6" s="53"/>
      <c r="J6" s="7"/>
      <c r="K6" s="8">
        <v>8700</v>
      </c>
      <c r="L6" s="6"/>
    </row>
    <row r="7" spans="6:12" ht="14.25" customHeight="1" thickBot="1">
      <c r="F7" s="54" t="s">
        <v>35</v>
      </c>
      <c r="G7" s="55"/>
      <c r="H7" s="56"/>
      <c r="I7" s="53"/>
      <c r="J7" s="57"/>
      <c r="K7" s="58" t="s">
        <v>553</v>
      </c>
      <c r="L7" s="59"/>
    </row>
    <row r="8" spans="6:12" ht="12.75" customHeight="1">
      <c r="F8" s="62"/>
      <c r="G8" s="62"/>
      <c r="H8" s="62"/>
      <c r="I8" s="59"/>
      <c r="J8" s="59"/>
      <c r="K8" s="59"/>
      <c r="L8" s="59"/>
    </row>
    <row r="9" spans="6:12" ht="12.75" customHeight="1">
      <c r="F9" s="62"/>
      <c r="G9" s="62"/>
      <c r="H9" s="62"/>
      <c r="I9" s="59"/>
      <c r="J9" s="59"/>
      <c r="K9" s="59"/>
      <c r="L9" s="59"/>
    </row>
    <row r="10" spans="3:12" s="64" customFormat="1" ht="13.5" thickBot="1">
      <c r="C10" s="506" t="s">
        <v>36</v>
      </c>
      <c r="D10" s="506"/>
      <c r="E10" s="506"/>
      <c r="F10" s="506"/>
      <c r="G10" s="506"/>
      <c r="H10" s="506"/>
      <c r="I10" s="506"/>
      <c r="J10" s="506"/>
      <c r="K10" s="506"/>
      <c r="L10" s="506"/>
    </row>
    <row r="11" spans="1:13" s="66" customFormat="1" ht="17.25" customHeight="1" thickBot="1">
      <c r="A11" s="328"/>
      <c r="B11" s="329"/>
      <c r="C11" s="65" t="s">
        <v>37</v>
      </c>
      <c r="D11" s="330" t="s">
        <v>38</v>
      </c>
      <c r="E11" s="331"/>
      <c r="F11" s="331"/>
      <c r="G11" s="331"/>
      <c r="H11" s="331"/>
      <c r="I11" s="331"/>
      <c r="J11" s="332"/>
      <c r="K11" s="331" t="s">
        <v>39</v>
      </c>
      <c r="L11" s="332"/>
      <c r="M11" s="213"/>
    </row>
    <row r="12" spans="1:14" ht="14.25" customHeight="1" thickBot="1">
      <c r="A12" s="442" t="s">
        <v>132</v>
      </c>
      <c r="B12" s="454"/>
      <c r="C12" s="9">
        <v>1</v>
      </c>
      <c r="D12" s="45" t="s">
        <v>40</v>
      </c>
      <c r="E12" s="46"/>
      <c r="F12" s="46"/>
      <c r="G12" s="46"/>
      <c r="H12" s="46"/>
      <c r="I12" s="67"/>
      <c r="J12" s="67"/>
      <c r="K12" s="68" t="s">
        <v>160</v>
      </c>
      <c r="L12" s="256">
        <v>315193</v>
      </c>
      <c r="M12" s="44">
        <v>131000</v>
      </c>
      <c r="N12" s="61">
        <f aca="true" t="shared" si="0" ref="N12:N28">L12/M12-1</f>
        <v>1.406053435114504</v>
      </c>
    </row>
    <row r="13" spans="1:14" ht="13.5" thickBot="1">
      <c r="A13" s="444"/>
      <c r="B13" s="455"/>
      <c r="C13" s="9">
        <v>2</v>
      </c>
      <c r="D13" s="47" t="s">
        <v>41</v>
      </c>
      <c r="E13" s="48"/>
      <c r="F13" s="48"/>
      <c r="G13" s="48"/>
      <c r="H13" s="48"/>
      <c r="I13" s="67"/>
      <c r="J13" s="67"/>
      <c r="K13" s="70" t="s">
        <v>160</v>
      </c>
      <c r="L13" s="71">
        <f>SUM(L14:L16)</f>
        <v>2856.7</v>
      </c>
      <c r="M13" s="214"/>
      <c r="N13" s="61" t="e">
        <f t="shared" si="0"/>
        <v>#DIV/0!</v>
      </c>
    </row>
    <row r="14" spans="1:14" ht="13.5" thickBot="1">
      <c r="A14" s="444"/>
      <c r="B14" s="455"/>
      <c r="C14" s="9">
        <v>3</v>
      </c>
      <c r="D14" s="47" t="s">
        <v>42</v>
      </c>
      <c r="E14" s="48"/>
      <c r="F14" s="48"/>
      <c r="G14" s="48"/>
      <c r="H14" s="48"/>
      <c r="I14" s="67"/>
      <c r="J14" s="67"/>
      <c r="K14" s="70" t="s">
        <v>160</v>
      </c>
      <c r="L14" s="256">
        <v>2856.7</v>
      </c>
      <c r="M14" s="256">
        <v>899</v>
      </c>
      <c r="N14" s="61">
        <f t="shared" si="0"/>
        <v>2.1776418242491657</v>
      </c>
    </row>
    <row r="15" spans="1:14" ht="13.5" thickBot="1">
      <c r="A15" s="444"/>
      <c r="B15" s="455"/>
      <c r="C15" s="9">
        <v>4</v>
      </c>
      <c r="D15" s="47" t="s">
        <v>43</v>
      </c>
      <c r="E15" s="48"/>
      <c r="F15" s="48"/>
      <c r="G15" s="48"/>
      <c r="H15" s="48"/>
      <c r="I15" s="67"/>
      <c r="J15" s="67"/>
      <c r="K15" s="70" t="s">
        <v>160</v>
      </c>
      <c r="L15" s="44">
        <v>0</v>
      </c>
      <c r="M15" s="44">
        <v>53.25</v>
      </c>
      <c r="N15" s="61">
        <f t="shared" si="0"/>
        <v>-1</v>
      </c>
    </row>
    <row r="16" spans="1:14" ht="13.5" thickBot="1">
      <c r="A16" s="444"/>
      <c r="B16" s="455"/>
      <c r="C16" s="9">
        <v>5</v>
      </c>
      <c r="D16" s="47" t="s">
        <v>133</v>
      </c>
      <c r="E16" s="48"/>
      <c r="F16" s="48"/>
      <c r="G16" s="48"/>
      <c r="H16" s="48"/>
      <c r="I16" s="67"/>
      <c r="J16" s="67"/>
      <c r="K16" s="70" t="s">
        <v>160</v>
      </c>
      <c r="L16" s="256">
        <v>0</v>
      </c>
      <c r="M16" s="256">
        <v>21.8</v>
      </c>
      <c r="N16" s="61">
        <f t="shared" si="0"/>
        <v>-1</v>
      </c>
    </row>
    <row r="17" spans="1:15" ht="13.5" thickBot="1">
      <c r="A17" s="444"/>
      <c r="B17" s="455"/>
      <c r="C17" s="9">
        <v>6</v>
      </c>
      <c r="D17" s="47" t="s">
        <v>134</v>
      </c>
      <c r="E17" s="48"/>
      <c r="F17" s="48"/>
      <c r="G17" s="48"/>
      <c r="H17" s="48"/>
      <c r="I17" s="67"/>
      <c r="J17" s="67"/>
      <c r="K17" s="70" t="s">
        <v>160</v>
      </c>
      <c r="L17" s="44">
        <v>36731.21</v>
      </c>
      <c r="M17" s="44">
        <v>19200</v>
      </c>
      <c r="N17" s="61">
        <f t="shared" si="0"/>
        <v>0.9130838541666666</v>
      </c>
      <c r="O17" s="259"/>
    </row>
    <row r="18" spans="1:14" ht="13.5" thickBot="1">
      <c r="A18" s="444"/>
      <c r="B18" s="455"/>
      <c r="C18" s="9">
        <v>7</v>
      </c>
      <c r="D18" s="49" t="s">
        <v>201</v>
      </c>
      <c r="E18" s="50"/>
      <c r="F18" s="50"/>
      <c r="G18" s="50"/>
      <c r="H18" s="50"/>
      <c r="I18" s="67"/>
      <c r="J18" s="67"/>
      <c r="K18" s="70" t="s">
        <v>160</v>
      </c>
      <c r="L18" s="71">
        <f>L14</f>
        <v>2856.7</v>
      </c>
      <c r="M18" s="214"/>
      <c r="N18" s="61" t="e">
        <f t="shared" si="0"/>
        <v>#DIV/0!</v>
      </c>
    </row>
    <row r="19" spans="1:21" ht="13.5" thickBot="1">
      <c r="A19" s="444"/>
      <c r="B19" s="455"/>
      <c r="C19" s="9">
        <v>8</v>
      </c>
      <c r="D19" s="49" t="s">
        <v>202</v>
      </c>
      <c r="E19" s="50"/>
      <c r="F19" s="50"/>
      <c r="G19" s="50"/>
      <c r="H19" s="50"/>
      <c r="I19" s="67"/>
      <c r="J19" s="67"/>
      <c r="K19" s="70" t="s">
        <v>160</v>
      </c>
      <c r="L19" s="71">
        <f>L15</f>
        <v>0</v>
      </c>
      <c r="M19" s="214"/>
      <c r="N19" s="61" t="e">
        <f t="shared" si="0"/>
        <v>#DIV/0!</v>
      </c>
      <c r="U19" s="202"/>
    </row>
    <row r="20" spans="1:21" ht="13.5" thickBot="1">
      <c r="A20" s="444"/>
      <c r="B20" s="455"/>
      <c r="C20" s="9">
        <v>9</v>
      </c>
      <c r="D20" s="49" t="s">
        <v>203</v>
      </c>
      <c r="E20" s="50"/>
      <c r="F20" s="50"/>
      <c r="G20" s="50"/>
      <c r="H20" s="50"/>
      <c r="I20" s="67"/>
      <c r="J20" s="67"/>
      <c r="K20" s="70" t="s">
        <v>160</v>
      </c>
      <c r="L20" s="71">
        <f>L16</f>
        <v>0</v>
      </c>
      <c r="M20" s="214"/>
      <c r="N20" s="61" t="e">
        <f t="shared" si="0"/>
        <v>#DIV/0!</v>
      </c>
      <c r="U20" s="270"/>
    </row>
    <row r="21" spans="1:14" ht="13.5" thickBot="1">
      <c r="A21" s="444"/>
      <c r="B21" s="455"/>
      <c r="C21" s="9">
        <v>10</v>
      </c>
      <c r="D21" s="49" t="s">
        <v>204</v>
      </c>
      <c r="E21" s="50"/>
      <c r="F21" s="50"/>
      <c r="G21" s="50"/>
      <c r="H21" s="50"/>
      <c r="I21" s="67"/>
      <c r="J21" s="67"/>
      <c r="K21" s="70" t="s">
        <v>160</v>
      </c>
      <c r="L21" s="44">
        <v>2856.7</v>
      </c>
      <c r="M21" s="44">
        <v>15303.8</v>
      </c>
      <c r="N21" s="61">
        <f t="shared" si="0"/>
        <v>-0.8133339432036488</v>
      </c>
    </row>
    <row r="22" spans="1:14" ht="13.5" thickBot="1">
      <c r="A22" s="444"/>
      <c r="B22" s="455"/>
      <c r="C22" s="9">
        <v>11</v>
      </c>
      <c r="D22" s="49" t="s">
        <v>205</v>
      </c>
      <c r="E22" s="50"/>
      <c r="F22" s="50"/>
      <c r="G22" s="50"/>
      <c r="H22" s="50"/>
      <c r="I22" s="67"/>
      <c r="J22" s="67"/>
      <c r="K22" s="70" t="s">
        <v>160</v>
      </c>
      <c r="L22" s="44">
        <v>1198.55</v>
      </c>
      <c r="M22" s="44">
        <v>800</v>
      </c>
      <c r="N22" s="61">
        <f t="shared" si="0"/>
        <v>0.4981875</v>
      </c>
    </row>
    <row r="23" spans="1:14" ht="13.5" thickBot="1">
      <c r="A23" s="444"/>
      <c r="B23" s="455"/>
      <c r="C23" s="9">
        <v>12</v>
      </c>
      <c r="D23" s="49" t="s">
        <v>44</v>
      </c>
      <c r="E23" s="50"/>
      <c r="F23" s="50"/>
      <c r="G23" s="50"/>
      <c r="H23" s="50"/>
      <c r="I23" s="67"/>
      <c r="J23" s="67"/>
      <c r="K23" s="70" t="s">
        <v>160</v>
      </c>
      <c r="L23" s="44">
        <v>714.18</v>
      </c>
      <c r="M23" s="44">
        <v>167.25</v>
      </c>
      <c r="N23" s="61">
        <f t="shared" si="0"/>
        <v>3.270134529147982</v>
      </c>
    </row>
    <row r="24" spans="1:14" ht="13.5" thickBot="1">
      <c r="A24" s="444"/>
      <c r="B24" s="455"/>
      <c r="C24" s="9">
        <v>13</v>
      </c>
      <c r="D24" s="49" t="s">
        <v>45</v>
      </c>
      <c r="E24" s="50"/>
      <c r="F24" s="50"/>
      <c r="G24" s="50"/>
      <c r="H24" s="50"/>
      <c r="I24" s="67"/>
      <c r="J24" s="67"/>
      <c r="K24" s="70" t="s">
        <v>160</v>
      </c>
      <c r="L24" s="319">
        <v>5.83</v>
      </c>
      <c r="M24" s="184">
        <v>1.866</v>
      </c>
      <c r="N24" s="61">
        <f t="shared" si="0"/>
        <v>2.1243301178992495</v>
      </c>
    </row>
    <row r="25" spans="1:14" ht="13.5" thickBot="1">
      <c r="A25" s="444"/>
      <c r="B25" s="455"/>
      <c r="C25" s="9" t="s">
        <v>537</v>
      </c>
      <c r="D25" s="49" t="s">
        <v>526</v>
      </c>
      <c r="E25" s="50"/>
      <c r="F25" s="50"/>
      <c r="G25" s="50"/>
      <c r="H25" s="50"/>
      <c r="I25" s="67"/>
      <c r="J25" s="67"/>
      <c r="K25" s="70" t="s">
        <v>160</v>
      </c>
      <c r="L25" s="320">
        <v>3.093</v>
      </c>
      <c r="M25" s="184"/>
      <c r="N25" s="61"/>
    </row>
    <row r="26" spans="1:14" ht="13.5" thickBot="1">
      <c r="A26" s="444"/>
      <c r="B26" s="455"/>
      <c r="C26" s="9">
        <v>14</v>
      </c>
      <c r="D26" s="49" t="s">
        <v>46</v>
      </c>
      <c r="E26" s="50"/>
      <c r="F26" s="50"/>
      <c r="G26" s="50"/>
      <c r="H26" s="50"/>
      <c r="I26" s="67"/>
      <c r="J26" s="67"/>
      <c r="K26" s="70" t="s">
        <v>160</v>
      </c>
      <c r="L26" s="44">
        <v>26.08</v>
      </c>
      <c r="M26" s="44">
        <v>6.75</v>
      </c>
      <c r="N26" s="61">
        <f t="shared" si="0"/>
        <v>2.8637037037037034</v>
      </c>
    </row>
    <row r="27" spans="1:14" ht="13.5" thickBot="1">
      <c r="A27" s="444"/>
      <c r="B27" s="455"/>
      <c r="C27" s="9">
        <v>15</v>
      </c>
      <c r="D27" s="49" t="s">
        <v>47</v>
      </c>
      <c r="E27" s="50"/>
      <c r="F27" s="50"/>
      <c r="G27" s="50"/>
      <c r="H27" s="50"/>
      <c r="I27" s="67"/>
      <c r="J27" s="67"/>
      <c r="K27" s="70" t="s">
        <v>160</v>
      </c>
      <c r="L27" s="44">
        <v>35.12</v>
      </c>
      <c r="M27" s="44">
        <v>10.45</v>
      </c>
      <c r="N27" s="61">
        <f t="shared" si="0"/>
        <v>2.3607655502392344</v>
      </c>
    </row>
    <row r="28" spans="1:14" ht="13.5" thickBot="1">
      <c r="A28" s="446"/>
      <c r="B28" s="456"/>
      <c r="C28" s="9">
        <v>16</v>
      </c>
      <c r="D28" s="49" t="s">
        <v>48</v>
      </c>
      <c r="E28" s="50"/>
      <c r="F28" s="50"/>
      <c r="G28" s="50"/>
      <c r="H28" s="50"/>
      <c r="I28" s="67"/>
      <c r="J28" s="67"/>
      <c r="K28" s="70" t="s">
        <v>160</v>
      </c>
      <c r="L28" s="44">
        <v>446.82667236510827</v>
      </c>
      <c r="M28" s="44">
        <v>95</v>
      </c>
      <c r="N28" s="61">
        <f t="shared" si="0"/>
        <v>3.703438656474824</v>
      </c>
    </row>
    <row r="29" spans="1:17" ht="13.5" thickBot="1">
      <c r="A29" s="448" t="s">
        <v>427</v>
      </c>
      <c r="B29" s="449"/>
      <c r="C29" s="9">
        <v>17</v>
      </c>
      <c r="D29" s="49" t="s">
        <v>51</v>
      </c>
      <c r="E29" s="50"/>
      <c r="F29" s="50"/>
      <c r="G29" s="50"/>
      <c r="H29" s="50"/>
      <c r="I29" s="67"/>
      <c r="J29" s="67"/>
      <c r="K29" s="70" t="s">
        <v>160</v>
      </c>
      <c r="L29" s="44">
        <v>0</v>
      </c>
      <c r="N29" s="61"/>
      <c r="Q29" s="266"/>
    </row>
    <row r="30" spans="1:14" ht="13.5" thickBot="1">
      <c r="A30" s="450"/>
      <c r="B30" s="451"/>
      <c r="C30" s="9">
        <v>18</v>
      </c>
      <c r="D30" s="74" t="s">
        <v>52</v>
      </c>
      <c r="E30" s="75"/>
      <c r="F30" s="75"/>
      <c r="G30" s="75"/>
      <c r="H30" s="75"/>
      <c r="I30" s="67"/>
      <c r="J30" s="67"/>
      <c r="K30" s="70" t="s">
        <v>160</v>
      </c>
      <c r="L30" s="44">
        <v>144.46</v>
      </c>
      <c r="N30" s="61"/>
    </row>
    <row r="31" spans="1:14" ht="13.5" thickBot="1">
      <c r="A31" s="450"/>
      <c r="B31" s="451"/>
      <c r="C31" s="9">
        <v>19</v>
      </c>
      <c r="D31" s="49" t="s">
        <v>53</v>
      </c>
      <c r="E31" s="50"/>
      <c r="F31" s="50"/>
      <c r="G31" s="50"/>
      <c r="H31" s="50"/>
      <c r="I31" s="76"/>
      <c r="J31" s="76"/>
      <c r="K31" s="70" t="s">
        <v>160</v>
      </c>
      <c r="L31" s="77">
        <v>3406.47</v>
      </c>
      <c r="N31" s="61"/>
    </row>
    <row r="32" spans="1:14" ht="13.5" thickBot="1">
      <c r="A32" s="450"/>
      <c r="B32" s="451"/>
      <c r="C32" s="9">
        <v>20</v>
      </c>
      <c r="D32" s="49" t="s">
        <v>54</v>
      </c>
      <c r="E32" s="50"/>
      <c r="F32" s="50"/>
      <c r="G32" s="50"/>
      <c r="H32" s="50"/>
      <c r="I32" s="67"/>
      <c r="J32" s="67"/>
      <c r="K32" s="70" t="s">
        <v>160</v>
      </c>
      <c r="L32" s="77">
        <v>2482.91</v>
      </c>
      <c r="N32" s="61"/>
    </row>
    <row r="33" spans="1:14" ht="13.5" thickBot="1">
      <c r="A33" s="452"/>
      <c r="B33" s="453"/>
      <c r="C33" s="9">
        <v>21</v>
      </c>
      <c r="D33" s="49" t="s">
        <v>55</v>
      </c>
      <c r="E33" s="50"/>
      <c r="F33" s="50"/>
      <c r="G33" s="50"/>
      <c r="H33" s="50"/>
      <c r="I33" s="67"/>
      <c r="J33" s="67"/>
      <c r="K33" s="70" t="s">
        <v>160</v>
      </c>
      <c r="L33" s="77">
        <v>3165.49</v>
      </c>
      <c r="M33" s="202"/>
      <c r="N33" s="61"/>
    </row>
    <row r="34" spans="1:14" ht="13.5" thickBot="1">
      <c r="A34" s="442" t="s">
        <v>56</v>
      </c>
      <c r="B34" s="454"/>
      <c r="C34" s="9">
        <v>22</v>
      </c>
      <c r="D34" s="47" t="s">
        <v>57</v>
      </c>
      <c r="E34" s="48"/>
      <c r="F34" s="48"/>
      <c r="G34" s="48"/>
      <c r="H34" s="48"/>
      <c r="I34" s="76"/>
      <c r="J34" s="67"/>
      <c r="K34" s="70" t="s">
        <v>58</v>
      </c>
      <c r="L34" s="78" t="s">
        <v>521</v>
      </c>
      <c r="M34" s="202"/>
      <c r="N34" s="72"/>
    </row>
    <row r="35" spans="1:12" ht="13.5" thickBot="1">
      <c r="A35" s="444"/>
      <c r="B35" s="455"/>
      <c r="C35" s="9">
        <v>23</v>
      </c>
      <c r="D35" s="47" t="s">
        <v>206</v>
      </c>
      <c r="E35" s="48"/>
      <c r="F35" s="48"/>
      <c r="G35" s="48"/>
      <c r="H35" s="48"/>
      <c r="I35" s="76"/>
      <c r="J35" s="67"/>
      <c r="K35" s="70" t="s">
        <v>58</v>
      </c>
      <c r="L35" s="78" t="s">
        <v>28</v>
      </c>
    </row>
    <row r="36" spans="1:12" ht="13.5" thickBot="1">
      <c r="A36" s="444"/>
      <c r="B36" s="455"/>
      <c r="C36" s="9">
        <v>24</v>
      </c>
      <c r="D36" s="47" t="s">
        <v>59</v>
      </c>
      <c r="E36" s="48"/>
      <c r="F36" s="48"/>
      <c r="G36" s="48"/>
      <c r="H36" s="48"/>
      <c r="I36" s="76"/>
      <c r="J36" s="67"/>
      <c r="K36" s="80" t="s">
        <v>60</v>
      </c>
      <c r="L36" s="78" t="s">
        <v>266</v>
      </c>
    </row>
    <row r="37" spans="1:12" ht="13.5" thickBot="1">
      <c r="A37" s="444"/>
      <c r="B37" s="455"/>
      <c r="C37" s="9">
        <v>25</v>
      </c>
      <c r="D37" s="49" t="s">
        <v>61</v>
      </c>
      <c r="E37" s="50"/>
      <c r="F37" s="50"/>
      <c r="G37" s="50"/>
      <c r="H37" s="50"/>
      <c r="I37" s="67"/>
      <c r="J37" s="67"/>
      <c r="K37" s="82" t="s">
        <v>29</v>
      </c>
      <c r="L37" s="83">
        <v>54.4</v>
      </c>
    </row>
    <row r="38" spans="1:12" ht="13.5" thickBot="1">
      <c r="A38" s="444"/>
      <c r="B38" s="455"/>
      <c r="C38" s="9">
        <v>26</v>
      </c>
      <c r="D38" s="49" t="s">
        <v>62</v>
      </c>
      <c r="E38" s="50"/>
      <c r="F38" s="50"/>
      <c r="G38" s="50"/>
      <c r="H38" s="50"/>
      <c r="I38" s="67"/>
      <c r="J38" s="67"/>
      <c r="K38" s="84" t="s">
        <v>161</v>
      </c>
      <c r="L38" s="85">
        <v>4000</v>
      </c>
    </row>
    <row r="39" spans="1:12" ht="13.5" thickBot="1">
      <c r="A39" s="444"/>
      <c r="B39" s="455"/>
      <c r="C39" s="9">
        <v>27</v>
      </c>
      <c r="D39" s="49" t="s">
        <v>136</v>
      </c>
      <c r="E39" s="50"/>
      <c r="F39" s="50"/>
      <c r="G39" s="50"/>
      <c r="H39" s="50"/>
      <c r="I39" s="67"/>
      <c r="J39" s="67"/>
      <c r="K39" s="84" t="s">
        <v>60</v>
      </c>
      <c r="L39" s="297">
        <v>90</v>
      </c>
    </row>
    <row r="40" spans="1:12" ht="13.5" thickBot="1">
      <c r="A40" s="444"/>
      <c r="B40" s="455"/>
      <c r="C40" s="9">
        <v>28</v>
      </c>
      <c r="D40" s="49" t="s">
        <v>137</v>
      </c>
      <c r="E40" s="50"/>
      <c r="F40" s="50"/>
      <c r="G40" s="50"/>
      <c r="H40" s="50"/>
      <c r="I40" s="67"/>
      <c r="J40" s="67"/>
      <c r="K40" s="82" t="s">
        <v>29</v>
      </c>
      <c r="L40" s="83">
        <v>73.44</v>
      </c>
    </row>
    <row r="41" spans="1:12" ht="13.5" thickBot="1">
      <c r="A41" s="444"/>
      <c r="B41" s="455"/>
      <c r="C41" s="9">
        <v>29</v>
      </c>
      <c r="D41" s="49" t="s">
        <v>63</v>
      </c>
      <c r="E41" s="50"/>
      <c r="F41" s="50"/>
      <c r="G41" s="50"/>
      <c r="H41" s="50"/>
      <c r="I41" s="67"/>
      <c r="J41" s="67"/>
      <c r="K41" s="82" t="s">
        <v>29</v>
      </c>
      <c r="L41" s="83">
        <v>20</v>
      </c>
    </row>
    <row r="42" spans="1:12" ht="13.5" thickBot="1">
      <c r="A42" s="444"/>
      <c r="B42" s="455"/>
      <c r="C42" s="9">
        <v>30</v>
      </c>
      <c r="D42" s="49" t="s">
        <v>64</v>
      </c>
      <c r="E42" s="50"/>
      <c r="F42" s="50"/>
      <c r="G42" s="50"/>
      <c r="H42" s="50"/>
      <c r="I42" s="67"/>
      <c r="J42" s="67"/>
      <c r="K42" s="84" t="s">
        <v>161</v>
      </c>
      <c r="L42" s="85">
        <v>275000</v>
      </c>
    </row>
    <row r="43" spans="1:12" ht="13.5" thickBot="1">
      <c r="A43" s="444"/>
      <c r="B43" s="455"/>
      <c r="C43" s="9">
        <v>31</v>
      </c>
      <c r="D43" s="49" t="s">
        <v>65</v>
      </c>
      <c r="E43" s="50"/>
      <c r="F43" s="50"/>
      <c r="G43" s="50"/>
      <c r="H43" s="50"/>
      <c r="I43" s="67"/>
      <c r="J43" s="67"/>
      <c r="K43" s="70" t="s">
        <v>161</v>
      </c>
      <c r="L43" s="85">
        <v>8700</v>
      </c>
    </row>
    <row r="44" spans="1:12" ht="13.5" thickBot="1">
      <c r="A44" s="444"/>
      <c r="B44" s="455"/>
      <c r="C44" s="9">
        <v>32</v>
      </c>
      <c r="D44" s="49" t="s">
        <v>66</v>
      </c>
      <c r="E44" s="50"/>
      <c r="F44" s="50"/>
      <c r="G44" s="50"/>
      <c r="H44" s="50"/>
      <c r="I44" s="67"/>
      <c r="J44" s="67"/>
      <c r="K44" s="84" t="s">
        <v>58</v>
      </c>
      <c r="L44" s="83">
        <v>4</v>
      </c>
    </row>
    <row r="45" spans="1:12" ht="13.5" thickBot="1">
      <c r="A45" s="444"/>
      <c r="B45" s="455"/>
      <c r="C45" s="9">
        <v>33</v>
      </c>
      <c r="D45" s="49" t="s">
        <v>67</v>
      </c>
      <c r="E45" s="50"/>
      <c r="F45" s="50"/>
      <c r="G45" s="50"/>
      <c r="H45" s="50"/>
      <c r="I45" s="67"/>
      <c r="J45" s="67"/>
      <c r="K45" s="84" t="s">
        <v>30</v>
      </c>
      <c r="L45" s="83">
        <v>3.64</v>
      </c>
    </row>
    <row r="46" spans="1:12" ht="13.5" thickBot="1">
      <c r="A46" s="444"/>
      <c r="B46" s="455"/>
      <c r="C46" s="9" t="s">
        <v>538</v>
      </c>
      <c r="D46" s="49" t="s">
        <v>528</v>
      </c>
      <c r="E46" s="50"/>
      <c r="F46" s="50"/>
      <c r="G46" s="50"/>
      <c r="H46" s="50"/>
      <c r="I46" s="67"/>
      <c r="J46" s="67"/>
      <c r="K46" s="84" t="s">
        <v>30</v>
      </c>
      <c r="L46" s="309">
        <v>0.0686</v>
      </c>
    </row>
    <row r="47" spans="1:12" s="304" customFormat="1" ht="13.5" thickBot="1">
      <c r="A47" s="444"/>
      <c r="B47" s="455"/>
      <c r="C47" s="298">
        <v>34</v>
      </c>
      <c r="D47" s="299" t="s">
        <v>68</v>
      </c>
      <c r="E47" s="300"/>
      <c r="F47" s="300"/>
      <c r="G47" s="300"/>
      <c r="H47" s="300"/>
      <c r="I47" s="301"/>
      <c r="J47" s="301"/>
      <c r="K47" s="302" t="s">
        <v>69</v>
      </c>
      <c r="L47" s="303">
        <v>15</v>
      </c>
    </row>
    <row r="48" spans="1:12" s="304" customFormat="1" ht="13.5" thickBot="1">
      <c r="A48" s="444"/>
      <c r="B48" s="455"/>
      <c r="C48" s="298">
        <v>35</v>
      </c>
      <c r="D48" s="299" t="s">
        <v>70</v>
      </c>
      <c r="E48" s="300"/>
      <c r="F48" s="300"/>
      <c r="G48" s="300"/>
      <c r="H48" s="300"/>
      <c r="I48" s="301"/>
      <c r="J48" s="301"/>
      <c r="K48" s="302" t="s">
        <v>69</v>
      </c>
      <c r="L48" s="303">
        <v>11</v>
      </c>
    </row>
    <row r="49" spans="1:12" s="304" customFormat="1" ht="13.5" thickBot="1">
      <c r="A49" s="444"/>
      <c r="B49" s="455"/>
      <c r="C49" s="298">
        <v>36</v>
      </c>
      <c r="D49" s="299" t="s">
        <v>71</v>
      </c>
      <c r="E49" s="300"/>
      <c r="F49" s="300"/>
      <c r="G49" s="300"/>
      <c r="H49" s="300"/>
      <c r="I49" s="301"/>
      <c r="J49" s="301"/>
      <c r="K49" s="302" t="s">
        <v>161</v>
      </c>
      <c r="L49" s="305">
        <v>30000</v>
      </c>
    </row>
    <row r="50" spans="1:12" s="304" customFormat="1" ht="13.5" thickBot="1">
      <c r="A50" s="444"/>
      <c r="B50" s="455"/>
      <c r="C50" s="298">
        <v>37</v>
      </c>
      <c r="D50" s="299" t="s">
        <v>72</v>
      </c>
      <c r="E50" s="300"/>
      <c r="F50" s="300"/>
      <c r="G50" s="300"/>
      <c r="H50" s="300"/>
      <c r="I50" s="301"/>
      <c r="J50" s="301"/>
      <c r="K50" s="302" t="s">
        <v>161</v>
      </c>
      <c r="L50" s="305">
        <v>50000</v>
      </c>
    </row>
    <row r="51" spans="1:12" s="304" customFormat="1" ht="13.5" thickBot="1">
      <c r="A51" s="444"/>
      <c r="B51" s="455"/>
      <c r="C51" s="298">
        <v>38</v>
      </c>
      <c r="D51" s="299" t="s">
        <v>73</v>
      </c>
      <c r="E51" s="300"/>
      <c r="F51" s="300"/>
      <c r="G51" s="300"/>
      <c r="H51" s="300"/>
      <c r="I51" s="301"/>
      <c r="J51" s="301"/>
      <c r="K51" s="302" t="s">
        <v>69</v>
      </c>
      <c r="L51" s="303">
        <v>10</v>
      </c>
    </row>
    <row r="52" spans="1:12" ht="13.5" thickBot="1">
      <c r="A52" s="444"/>
      <c r="B52" s="455"/>
      <c r="C52" s="9">
        <v>39</v>
      </c>
      <c r="D52" s="47" t="s">
        <v>74</v>
      </c>
      <c r="E52" s="48"/>
      <c r="F52" s="48"/>
      <c r="G52" s="48"/>
      <c r="H52" s="48"/>
      <c r="I52" s="67"/>
      <c r="J52" s="67"/>
      <c r="K52" s="82" t="s">
        <v>29</v>
      </c>
      <c r="L52" s="83">
        <v>1</v>
      </c>
    </row>
    <row r="53" spans="1:12" ht="13.5" thickBot="1">
      <c r="A53" s="444"/>
      <c r="B53" s="455"/>
      <c r="C53" s="9">
        <v>40</v>
      </c>
      <c r="D53" s="47" t="s">
        <v>75</v>
      </c>
      <c r="E53" s="48"/>
      <c r="F53" s="48"/>
      <c r="G53" s="48"/>
      <c r="H53" s="48"/>
      <c r="I53" s="67"/>
      <c r="J53" s="67"/>
      <c r="K53" s="82" t="s">
        <v>29</v>
      </c>
      <c r="L53" s="83">
        <v>13.2</v>
      </c>
    </row>
    <row r="54" spans="1:12" ht="13.5" thickBot="1">
      <c r="A54" s="444"/>
      <c r="B54" s="455"/>
      <c r="C54" s="9">
        <v>41</v>
      </c>
      <c r="D54" s="47" t="s">
        <v>164</v>
      </c>
      <c r="E54" s="48"/>
      <c r="F54" s="48"/>
      <c r="G54" s="48"/>
      <c r="H54" s="48"/>
      <c r="I54" s="67"/>
      <c r="J54" s="67"/>
      <c r="K54" s="82" t="s">
        <v>29</v>
      </c>
      <c r="L54" s="86">
        <v>1</v>
      </c>
    </row>
    <row r="55" spans="1:12" ht="13.5" thickBot="1">
      <c r="A55" s="444"/>
      <c r="B55" s="455"/>
      <c r="C55" s="9">
        <v>42</v>
      </c>
      <c r="D55" s="47" t="s">
        <v>32</v>
      </c>
      <c r="E55" s="48"/>
      <c r="F55" s="48"/>
      <c r="G55" s="48"/>
      <c r="H55" s="48"/>
      <c r="I55" s="67"/>
      <c r="J55" s="67"/>
      <c r="K55" s="82" t="s">
        <v>29</v>
      </c>
      <c r="L55" s="83">
        <v>9.06</v>
      </c>
    </row>
    <row r="56" spans="1:12" ht="13.5" thickBot="1">
      <c r="A56" s="444"/>
      <c r="B56" s="455"/>
      <c r="C56" s="9">
        <v>43</v>
      </c>
      <c r="D56" s="47" t="s">
        <v>76</v>
      </c>
      <c r="E56" s="48"/>
      <c r="F56" s="48"/>
      <c r="G56" s="48"/>
      <c r="H56" s="48"/>
      <c r="I56" s="67"/>
      <c r="J56" s="67"/>
      <c r="K56" s="70" t="s">
        <v>160</v>
      </c>
      <c r="L56" s="77">
        <v>60</v>
      </c>
    </row>
    <row r="57" spans="1:12" ht="13.5" thickBot="1">
      <c r="A57" s="444"/>
      <c r="B57" s="455"/>
      <c r="C57" s="9">
        <v>44</v>
      </c>
      <c r="D57" s="49" t="s">
        <v>77</v>
      </c>
      <c r="E57" s="50"/>
      <c r="F57" s="50"/>
      <c r="G57" s="50"/>
      <c r="H57" s="50"/>
      <c r="I57" s="67"/>
      <c r="J57" s="67"/>
      <c r="K57" s="82" t="s">
        <v>29</v>
      </c>
      <c r="L57" s="83">
        <v>7.38</v>
      </c>
    </row>
    <row r="58" spans="1:12" ht="13.5" thickBot="1">
      <c r="A58" s="446"/>
      <c r="B58" s="456"/>
      <c r="C58" s="9">
        <v>45</v>
      </c>
      <c r="D58" s="49" t="s">
        <v>78</v>
      </c>
      <c r="E58" s="50"/>
      <c r="F58" s="50"/>
      <c r="G58" s="50"/>
      <c r="H58" s="50"/>
      <c r="I58" s="67"/>
      <c r="J58" s="67"/>
      <c r="K58" s="70" t="s">
        <v>29</v>
      </c>
      <c r="L58" s="86">
        <v>107.47</v>
      </c>
    </row>
    <row r="59" ht="14.25" customHeight="1">
      <c r="L59" s="215"/>
    </row>
    <row r="61" spans="3:12" ht="14.25" customHeight="1">
      <c r="C61" s="339" t="s">
        <v>79</v>
      </c>
      <c r="D61" s="339"/>
      <c r="E61" s="339"/>
      <c r="F61" s="339"/>
      <c r="G61" s="339"/>
      <c r="H61" s="339"/>
      <c r="I61" s="339"/>
      <c r="J61" s="339"/>
      <c r="K61" s="339"/>
      <c r="L61" s="339"/>
    </row>
    <row r="62" spans="3:12" ht="14.25" customHeight="1" thickBot="1">
      <c r="C62" s="87"/>
      <c r="D62" s="87"/>
      <c r="E62" s="87"/>
      <c r="F62" s="87"/>
      <c r="G62" s="87"/>
      <c r="H62" s="87"/>
      <c r="I62" s="87"/>
      <c r="J62" s="87"/>
      <c r="K62" s="87"/>
      <c r="L62" s="87"/>
    </row>
    <row r="63" spans="3:12" ht="26.25" thickBot="1">
      <c r="C63" s="88"/>
      <c r="D63" s="340" t="s">
        <v>80</v>
      </c>
      <c r="E63" s="341"/>
      <c r="F63" s="341"/>
      <c r="G63" s="341"/>
      <c r="H63" s="342"/>
      <c r="I63" s="340" t="s">
        <v>81</v>
      </c>
      <c r="J63" s="343"/>
      <c r="K63" s="441"/>
      <c r="L63" s="89" t="s">
        <v>82</v>
      </c>
    </row>
    <row r="64" spans="3:12" ht="14.25" customHeight="1" thickBot="1">
      <c r="C64" s="10" t="s">
        <v>83</v>
      </c>
      <c r="D64" s="31" t="s">
        <v>84</v>
      </c>
      <c r="E64" s="32"/>
      <c r="F64" s="32"/>
      <c r="G64" s="32"/>
      <c r="H64" s="37"/>
      <c r="I64" s="273">
        <f>I106</f>
        <v>4347.640743333333</v>
      </c>
      <c r="J64" s="278"/>
      <c r="K64" s="279"/>
      <c r="L64" s="90">
        <f aca="true" t="shared" si="1" ref="L64:L70">I64/$I$88</f>
        <v>0.12249458791555856</v>
      </c>
    </row>
    <row r="65" spans="3:12" ht="14.25" customHeight="1" thickBot="1">
      <c r="C65" s="10" t="s">
        <v>85</v>
      </c>
      <c r="D65" s="31" t="s">
        <v>54</v>
      </c>
      <c r="E65" s="32"/>
      <c r="F65" s="32"/>
      <c r="G65" s="32"/>
      <c r="H65" s="37"/>
      <c r="I65" s="273">
        <f>I113</f>
        <v>5151.293377</v>
      </c>
      <c r="J65" s="278"/>
      <c r="K65" s="279"/>
      <c r="L65" s="90">
        <f t="shared" si="1"/>
        <v>0.1451374657428501</v>
      </c>
    </row>
    <row r="66" spans="3:12" ht="14.25" customHeight="1" thickBot="1">
      <c r="C66" s="10" t="s">
        <v>86</v>
      </c>
      <c r="D66" s="31" t="s">
        <v>55</v>
      </c>
      <c r="E66" s="32"/>
      <c r="F66" s="32"/>
      <c r="G66" s="32"/>
      <c r="H66" s="37"/>
      <c r="I66" s="273">
        <f>I121</f>
        <v>1641.8605257499999</v>
      </c>
      <c r="J66" s="278"/>
      <c r="K66" s="279"/>
      <c r="L66" s="90">
        <f t="shared" si="1"/>
        <v>0.046259348550122086</v>
      </c>
    </row>
    <row r="67" spans="3:12" ht="14.25" customHeight="1" thickBot="1">
      <c r="C67" s="10" t="s">
        <v>87</v>
      </c>
      <c r="D67" s="31" t="s">
        <v>89</v>
      </c>
      <c r="E67" s="32"/>
      <c r="F67" s="32"/>
      <c r="G67" s="32"/>
      <c r="H67" s="37"/>
      <c r="I67" s="273">
        <f>I136</f>
        <v>1919.5082095238092</v>
      </c>
      <c r="J67" s="278"/>
      <c r="K67" s="279"/>
      <c r="L67" s="90">
        <f t="shared" si="1"/>
        <v>0.054082059904949076</v>
      </c>
    </row>
    <row r="68" spans="3:12" ht="14.25" customHeight="1" thickBot="1">
      <c r="C68" s="10" t="s">
        <v>88</v>
      </c>
      <c r="D68" s="31" t="s">
        <v>139</v>
      </c>
      <c r="E68" s="32"/>
      <c r="F68" s="32"/>
      <c r="G68" s="32"/>
      <c r="H68" s="37"/>
      <c r="I68" s="273">
        <f>I145</f>
        <v>299.72667359999997</v>
      </c>
      <c r="J68" s="278"/>
      <c r="K68" s="279"/>
      <c r="L68" s="90">
        <f t="shared" si="1"/>
        <v>0.008444785928145442</v>
      </c>
    </row>
    <row r="69" spans="3:12" ht="14.25" customHeight="1" thickBot="1">
      <c r="C69" s="10" t="s">
        <v>138</v>
      </c>
      <c r="D69" s="31" t="s">
        <v>91</v>
      </c>
      <c r="E69" s="32"/>
      <c r="F69" s="32"/>
      <c r="G69" s="32"/>
      <c r="H69" s="37"/>
      <c r="I69" s="273">
        <f>I153</f>
        <v>295.9108333333333</v>
      </c>
      <c r="J69" s="278"/>
      <c r="K69" s="279"/>
      <c r="L69" s="90">
        <f t="shared" si="1"/>
        <v>0.008337274795415886</v>
      </c>
    </row>
    <row r="70" spans="3:12" ht="14.25" customHeight="1" thickBot="1">
      <c r="C70" s="10" t="s">
        <v>90</v>
      </c>
      <c r="D70" s="31" t="s">
        <v>92</v>
      </c>
      <c r="E70" s="32"/>
      <c r="F70" s="32"/>
      <c r="G70" s="32"/>
      <c r="H70" s="37"/>
      <c r="I70" s="273">
        <v>1394.2</v>
      </c>
      <c r="J70" s="278"/>
      <c r="K70" s="279"/>
      <c r="L70" s="90">
        <f t="shared" si="1"/>
        <v>0.03928152406192912</v>
      </c>
    </row>
    <row r="71" spans="3:12" ht="14.25" customHeight="1" thickBot="1">
      <c r="C71" s="350" t="s">
        <v>93</v>
      </c>
      <c r="D71" s="351"/>
      <c r="E71" s="351"/>
      <c r="F71" s="351"/>
      <c r="G71" s="351"/>
      <c r="H71" s="352"/>
      <c r="I71" s="353">
        <f>SUM(I64:K70)</f>
        <v>15050.140362540476</v>
      </c>
      <c r="J71" s="457"/>
      <c r="K71" s="458"/>
      <c r="L71" s="362">
        <f>SUM(L64:L70)</f>
        <v>0.42403704689897037</v>
      </c>
    </row>
    <row r="72" spans="3:12" ht="14.25" customHeight="1" thickBot="1">
      <c r="C72" s="363" t="s">
        <v>165</v>
      </c>
      <c r="D72" s="364"/>
      <c r="E72" s="364"/>
      <c r="F72" s="364"/>
      <c r="G72" s="364"/>
      <c r="H72" s="365"/>
      <c r="I72" s="459"/>
      <c r="J72" s="460"/>
      <c r="K72" s="461"/>
      <c r="L72" s="362"/>
    </row>
    <row r="73" spans="3:12" ht="14.25" customHeight="1">
      <c r="C73" s="11"/>
      <c r="D73" s="11"/>
      <c r="E73" s="11"/>
      <c r="F73" s="11"/>
      <c r="G73" s="11"/>
      <c r="H73" s="11"/>
      <c r="I73" s="11"/>
      <c r="J73" s="91"/>
      <c r="K73" s="11"/>
      <c r="L73" s="11"/>
    </row>
    <row r="74" spans="3:12" ht="14.25" customHeight="1">
      <c r="C74" s="11"/>
      <c r="D74" s="11"/>
      <c r="E74" s="11"/>
      <c r="F74" s="11"/>
      <c r="G74" s="11"/>
      <c r="H74" s="11"/>
      <c r="I74" s="11"/>
      <c r="J74" s="91"/>
      <c r="K74" s="11"/>
      <c r="L74" s="11"/>
    </row>
    <row r="75" spans="3:12" ht="15.75" customHeight="1">
      <c r="C75" s="339" t="s">
        <v>94</v>
      </c>
      <c r="D75" s="339"/>
      <c r="E75" s="339"/>
      <c r="F75" s="339"/>
      <c r="G75" s="339"/>
      <c r="H75" s="339"/>
      <c r="I75" s="339"/>
      <c r="J75" s="339"/>
      <c r="K75" s="339"/>
      <c r="L75" s="339"/>
    </row>
    <row r="76" spans="3:12" ht="15.75" customHeight="1" thickBot="1">
      <c r="C76" s="87"/>
      <c r="D76" s="87"/>
      <c r="E76" s="87"/>
      <c r="F76" s="87"/>
      <c r="G76" s="87"/>
      <c r="H76" s="87"/>
      <c r="I76" s="87"/>
      <c r="J76" s="87"/>
      <c r="K76" s="87"/>
      <c r="L76" s="87"/>
    </row>
    <row r="77" spans="3:12" ht="26.25" thickBot="1">
      <c r="C77" s="88"/>
      <c r="D77" s="340" t="s">
        <v>95</v>
      </c>
      <c r="E77" s="341"/>
      <c r="F77" s="341"/>
      <c r="G77" s="341"/>
      <c r="H77" s="342"/>
      <c r="I77" s="340" t="s">
        <v>96</v>
      </c>
      <c r="J77" s="343"/>
      <c r="K77" s="441"/>
      <c r="L77" s="89" t="s">
        <v>82</v>
      </c>
    </row>
    <row r="78" spans="3:12" ht="14.25" customHeight="1" thickBot="1">
      <c r="C78" s="12" t="s">
        <v>83</v>
      </c>
      <c r="D78" s="359" t="s">
        <v>97</v>
      </c>
      <c r="E78" s="360"/>
      <c r="F78" s="360"/>
      <c r="G78" s="360"/>
      <c r="H78" s="361"/>
      <c r="I78" s="274">
        <f>I187</f>
        <v>0.38290328735632184</v>
      </c>
      <c r="J78" s="275"/>
      <c r="K78" s="276"/>
      <c r="L78" s="92">
        <f aca="true" t="shared" si="2" ref="L78:L83">(I78*$L$43)/$I$88</f>
        <v>0.09385806545144766</v>
      </c>
    </row>
    <row r="79" spans="3:12" ht="14.25" customHeight="1" thickBot="1">
      <c r="C79" s="12" t="s">
        <v>85</v>
      </c>
      <c r="D79" s="359" t="s">
        <v>98</v>
      </c>
      <c r="E79" s="360"/>
      <c r="F79" s="360"/>
      <c r="G79" s="360"/>
      <c r="H79" s="361"/>
      <c r="I79" s="274">
        <f>I195</f>
        <v>1.6016483516483515</v>
      </c>
      <c r="J79" s="275"/>
      <c r="K79" s="276"/>
      <c r="L79" s="92">
        <f t="shared" si="2"/>
        <v>0.39259943903099076</v>
      </c>
    </row>
    <row r="80" spans="3:12" ht="14.25" customHeight="1" thickBot="1">
      <c r="C80" s="12" t="s">
        <v>86</v>
      </c>
      <c r="D80" s="359" t="s">
        <v>99</v>
      </c>
      <c r="E80" s="360"/>
      <c r="F80" s="360"/>
      <c r="G80" s="360"/>
      <c r="H80" s="361"/>
      <c r="I80" s="274">
        <f>I207</f>
        <v>0.029459733333333335</v>
      </c>
      <c r="J80" s="275"/>
      <c r="K80" s="276"/>
      <c r="L80" s="92">
        <f t="shared" si="2"/>
        <v>0.007221232281584231</v>
      </c>
    </row>
    <row r="81" spans="3:12" ht="14.25" customHeight="1" thickBot="1">
      <c r="C81" s="12" t="s">
        <v>87</v>
      </c>
      <c r="D81" s="359" t="s">
        <v>100</v>
      </c>
      <c r="E81" s="360"/>
      <c r="F81" s="360"/>
      <c r="G81" s="360"/>
      <c r="H81" s="361"/>
      <c r="I81" s="274">
        <f>I214</f>
        <v>0.11170666809127706</v>
      </c>
      <c r="J81" s="275"/>
      <c r="K81" s="276"/>
      <c r="L81" s="92">
        <f t="shared" si="2"/>
        <v>0.02738177527140815</v>
      </c>
    </row>
    <row r="82" spans="3:12" ht="14.25" customHeight="1" thickBot="1">
      <c r="C82" s="12" t="s">
        <v>88</v>
      </c>
      <c r="D82" s="359" t="s">
        <v>101</v>
      </c>
      <c r="E82" s="360"/>
      <c r="F82" s="360"/>
      <c r="G82" s="360"/>
      <c r="H82" s="361"/>
      <c r="I82" s="274">
        <f>I230</f>
        <v>0.1656888</v>
      </c>
      <c r="J82" s="275"/>
      <c r="K82" s="276"/>
      <c r="L82" s="92">
        <f t="shared" si="2"/>
        <v>0.040613989872853105</v>
      </c>
    </row>
    <row r="83" spans="3:12" ht="14.25" customHeight="1" thickBot="1">
      <c r="C83" s="12" t="s">
        <v>138</v>
      </c>
      <c r="D83" s="359" t="s">
        <v>530</v>
      </c>
      <c r="E83" s="360"/>
      <c r="F83" s="360"/>
      <c r="G83" s="360"/>
      <c r="H83" s="361"/>
      <c r="I83" s="310">
        <f>I238</f>
        <v>0.05829115384615384</v>
      </c>
      <c r="J83" s="311"/>
      <c r="K83" s="312"/>
      <c r="L83" s="92">
        <f t="shared" si="2"/>
        <v>0.014288451192745766</v>
      </c>
    </row>
    <row r="84" spans="3:12" ht="14.25" customHeight="1" thickBot="1">
      <c r="C84" s="366" t="s">
        <v>102</v>
      </c>
      <c r="D84" s="367"/>
      <c r="E84" s="367"/>
      <c r="F84" s="367"/>
      <c r="G84" s="367"/>
      <c r="H84" s="368"/>
      <c r="I84" s="369">
        <f>SUM(I78:K83)</f>
        <v>2.3496979942754375</v>
      </c>
      <c r="J84" s="354"/>
      <c r="K84" s="355"/>
      <c r="L84" s="380">
        <f>SUM(L78:L83)</f>
        <v>0.5759629531010297</v>
      </c>
    </row>
    <row r="85" spans="3:12" ht="14.25" customHeight="1" thickBot="1">
      <c r="C85" s="363" t="s">
        <v>103</v>
      </c>
      <c r="D85" s="364"/>
      <c r="E85" s="364"/>
      <c r="F85" s="364"/>
      <c r="G85" s="364"/>
      <c r="H85" s="365"/>
      <c r="I85" s="356"/>
      <c r="J85" s="357"/>
      <c r="K85" s="358"/>
      <c r="L85" s="380"/>
    </row>
    <row r="86" spans="3:12" ht="14.25" customHeight="1">
      <c r="C86" s="13"/>
      <c r="D86" s="13"/>
      <c r="E86" s="13"/>
      <c r="F86" s="13"/>
      <c r="G86" s="13"/>
      <c r="H86" s="13"/>
      <c r="I86" s="14"/>
      <c r="J86" s="14"/>
      <c r="K86" s="14"/>
      <c r="L86" s="95"/>
    </row>
    <row r="87" spans="3:12" ht="14.25" customHeight="1" thickBot="1">
      <c r="C87" s="13"/>
      <c r="D87" s="13"/>
      <c r="E87" s="13"/>
      <c r="F87" s="13"/>
      <c r="G87" s="13"/>
      <c r="H87" s="13"/>
      <c r="I87" s="14"/>
      <c r="J87" s="14"/>
      <c r="K87" s="14"/>
      <c r="L87" s="95"/>
    </row>
    <row r="88" spans="3:12" ht="14.25" customHeight="1" thickBot="1">
      <c r="C88" s="381" t="s">
        <v>104</v>
      </c>
      <c r="D88" s="382"/>
      <c r="E88" s="382"/>
      <c r="F88" s="382"/>
      <c r="G88" s="382"/>
      <c r="H88" s="383"/>
      <c r="I88" s="384">
        <f>(I84*$L$43)+I71</f>
        <v>35492.51291273678</v>
      </c>
      <c r="J88" s="385"/>
      <c r="K88" s="386"/>
      <c r="L88" s="96">
        <f>L71+L84</f>
        <v>1</v>
      </c>
    </row>
    <row r="89" spans="3:12" ht="14.25" customHeight="1">
      <c r="C89" s="205"/>
      <c r="D89" s="205"/>
      <c r="E89" s="205"/>
      <c r="F89" s="205"/>
      <c r="G89" s="205"/>
      <c r="H89" s="205"/>
      <c r="I89" s="205"/>
      <c r="J89" s="98"/>
      <c r="K89" s="98"/>
      <c r="L89" s="98"/>
    </row>
    <row r="90" spans="3:12" ht="14.25" customHeight="1">
      <c r="C90" s="370" t="s">
        <v>108</v>
      </c>
      <c r="D90" s="370"/>
      <c r="E90" s="370"/>
      <c r="F90" s="370"/>
      <c r="G90" s="370"/>
      <c r="H90" s="370"/>
      <c r="I90" s="370"/>
      <c r="J90" s="370"/>
      <c r="K90" s="370"/>
      <c r="L90" s="370"/>
    </row>
    <row r="91" spans="3:12" ht="14.25" customHeight="1" thickBot="1">
      <c r="C91" s="11"/>
      <c r="D91" s="11"/>
      <c r="E91" s="11"/>
      <c r="F91" s="11"/>
      <c r="G91" s="11"/>
      <c r="H91" s="11"/>
      <c r="I91" s="11"/>
      <c r="J91" s="206"/>
      <c r="K91" s="11"/>
      <c r="L91" s="11"/>
    </row>
    <row r="92" spans="3:12" s="100" customFormat="1" ht="14.25" customHeight="1" thickBot="1">
      <c r="C92" s="371" t="s">
        <v>150</v>
      </c>
      <c r="D92" s="372"/>
      <c r="E92" s="372"/>
      <c r="F92" s="372"/>
      <c r="G92" s="372"/>
      <c r="H92" s="372"/>
      <c r="I92" s="372"/>
      <c r="J92" s="372"/>
      <c r="K92" s="372"/>
      <c r="L92" s="373"/>
    </row>
    <row r="93" spans="3:12" s="104" customFormat="1" ht="14.25" customHeight="1">
      <c r="C93" s="101" t="s">
        <v>208</v>
      </c>
      <c r="D93" s="102"/>
      <c r="E93" s="102"/>
      <c r="F93" s="102"/>
      <c r="G93" s="102"/>
      <c r="H93" s="102"/>
      <c r="I93" s="102"/>
      <c r="J93" s="102"/>
      <c r="K93" s="102"/>
      <c r="L93" s="103"/>
    </row>
    <row r="94" spans="3:12" s="104" customFormat="1" ht="14.25" customHeight="1">
      <c r="C94" s="107" t="s">
        <v>209</v>
      </c>
      <c r="D94" s="17"/>
      <c r="E94" s="24"/>
      <c r="F94" s="24"/>
      <c r="G94" s="24"/>
      <c r="H94" s="24"/>
      <c r="I94" s="24"/>
      <c r="J94" s="17"/>
      <c r="K94" s="17"/>
      <c r="L94" s="106"/>
    </row>
    <row r="95" spans="3:12" s="104" customFormat="1" ht="14.25" customHeight="1" thickBot="1">
      <c r="C95" s="105"/>
      <c r="D95" s="17"/>
      <c r="E95" s="24"/>
      <c r="F95" s="24"/>
      <c r="G95" s="24"/>
      <c r="H95" s="17"/>
      <c r="I95" s="24"/>
      <c r="J95" s="17"/>
      <c r="K95" s="17"/>
      <c r="L95" s="187"/>
    </row>
    <row r="96" spans="3:12" s="104" customFormat="1" ht="14.25" customHeight="1" thickBot="1">
      <c r="C96" s="107"/>
      <c r="E96" s="374" t="s">
        <v>109</v>
      </c>
      <c r="F96" s="375"/>
      <c r="G96" s="376"/>
      <c r="H96" s="108" t="s">
        <v>110</v>
      </c>
      <c r="I96" s="377">
        <f>L12</f>
        <v>315193</v>
      </c>
      <c r="J96" s="378"/>
      <c r="K96" s="379"/>
      <c r="L96" s="137"/>
    </row>
    <row r="97" spans="3:12" s="104" customFormat="1" ht="14.25" customHeight="1" thickBot="1">
      <c r="C97" s="107"/>
      <c r="E97" s="374" t="s">
        <v>140</v>
      </c>
      <c r="F97" s="375"/>
      <c r="G97" s="376"/>
      <c r="H97" s="108" t="s">
        <v>141</v>
      </c>
      <c r="I97" s="399">
        <f aca="true" t="shared" si="3" ref="I97:I102">L17</f>
        <v>36731.21</v>
      </c>
      <c r="J97" s="400"/>
      <c r="K97" s="401"/>
      <c r="L97" s="137"/>
    </row>
    <row r="98" spans="3:12" s="104" customFormat="1" ht="14.25" customHeight="1" thickBot="1">
      <c r="C98" s="107"/>
      <c r="E98" s="374" t="s">
        <v>210</v>
      </c>
      <c r="F98" s="375"/>
      <c r="G98" s="376"/>
      <c r="H98" s="108" t="s">
        <v>211</v>
      </c>
      <c r="I98" s="399">
        <f>L18</f>
        <v>2856.7</v>
      </c>
      <c r="J98" s="400"/>
      <c r="K98" s="401"/>
      <c r="L98" s="137"/>
    </row>
    <row r="99" spans="3:12" s="104" customFormat="1" ht="14.25" customHeight="1" thickBot="1">
      <c r="C99" s="107"/>
      <c r="E99" s="374" t="s">
        <v>212</v>
      </c>
      <c r="F99" s="375"/>
      <c r="G99" s="376"/>
      <c r="H99" s="108" t="s">
        <v>213</v>
      </c>
      <c r="I99" s="399">
        <f>L19</f>
        <v>0</v>
      </c>
      <c r="J99" s="400"/>
      <c r="K99" s="401"/>
      <c r="L99" s="137"/>
    </row>
    <row r="100" spans="3:12" s="104" customFormat="1" ht="14.25" customHeight="1" thickBot="1">
      <c r="C100" s="107"/>
      <c r="E100" s="374" t="s">
        <v>214</v>
      </c>
      <c r="F100" s="375"/>
      <c r="G100" s="376"/>
      <c r="H100" s="108" t="s">
        <v>215</v>
      </c>
      <c r="I100" s="399">
        <f t="shared" si="3"/>
        <v>0</v>
      </c>
      <c r="J100" s="400"/>
      <c r="K100" s="401"/>
      <c r="L100" s="137"/>
    </row>
    <row r="101" spans="3:12" s="104" customFormat="1" ht="14.25" customHeight="1" thickBot="1">
      <c r="C101" s="107"/>
      <c r="E101" s="374" t="s">
        <v>216</v>
      </c>
      <c r="F101" s="375"/>
      <c r="G101" s="376"/>
      <c r="H101" s="108" t="s">
        <v>217</v>
      </c>
      <c r="I101" s="399">
        <f t="shared" si="3"/>
        <v>2856.7</v>
      </c>
      <c r="J101" s="400"/>
      <c r="K101" s="401"/>
      <c r="L101" s="137"/>
    </row>
    <row r="102" spans="3:12" s="104" customFormat="1" ht="14.25" customHeight="1" thickBot="1">
      <c r="C102" s="107"/>
      <c r="E102" s="374" t="s">
        <v>218</v>
      </c>
      <c r="F102" s="375"/>
      <c r="G102" s="376"/>
      <c r="H102" s="108" t="s">
        <v>219</v>
      </c>
      <c r="I102" s="399">
        <f t="shared" si="3"/>
        <v>1198.55</v>
      </c>
      <c r="J102" s="400"/>
      <c r="K102" s="401"/>
      <c r="L102" s="137"/>
    </row>
    <row r="103" spans="3:12" s="104" customFormat="1" ht="14.25" customHeight="1" thickBot="1">
      <c r="C103" s="107"/>
      <c r="E103" s="374" t="s">
        <v>220</v>
      </c>
      <c r="F103" s="375"/>
      <c r="G103" s="376"/>
      <c r="H103" s="108" t="s">
        <v>221</v>
      </c>
      <c r="I103" s="216" t="s">
        <v>420</v>
      </c>
      <c r="J103" s="217"/>
      <c r="K103" s="218" t="str">
        <f>L35</f>
        <v>4</v>
      </c>
      <c r="L103" s="137"/>
    </row>
    <row r="104" spans="3:12" s="100" customFormat="1" ht="14.25" customHeight="1" thickBot="1">
      <c r="C104" s="109"/>
      <c r="E104" s="374" t="s">
        <v>222</v>
      </c>
      <c r="F104" s="375"/>
      <c r="G104" s="376"/>
      <c r="H104" s="110" t="s">
        <v>111</v>
      </c>
      <c r="I104" s="111" t="s">
        <v>29</v>
      </c>
      <c r="J104" s="112"/>
      <c r="K104" s="113">
        <f>L52</f>
        <v>1</v>
      </c>
      <c r="L104" s="106"/>
    </row>
    <row r="105" spans="3:12" s="104" customFormat="1" ht="14.25" customHeight="1" thickBot="1">
      <c r="C105" s="107"/>
      <c r="E105" s="374" t="s">
        <v>223</v>
      </c>
      <c r="F105" s="375"/>
      <c r="G105" s="376"/>
      <c r="H105" s="114" t="s">
        <v>112</v>
      </c>
      <c r="I105" s="19" t="s">
        <v>29</v>
      </c>
      <c r="J105" s="115"/>
      <c r="K105" s="116">
        <f>L53</f>
        <v>13.2</v>
      </c>
      <c r="L105" s="106"/>
    </row>
    <row r="106" spans="3:12" s="100" customFormat="1" ht="14.25" customHeight="1" thickBot="1">
      <c r="C106" s="109"/>
      <c r="E106" s="387" t="s">
        <v>113</v>
      </c>
      <c r="F106" s="388"/>
      <c r="G106" s="388"/>
      <c r="H106" s="389"/>
      <c r="I106" s="466">
        <f>(((I96+I97+I101+I102+(K103*(I98+I99+I100)))*(K104/100))+((I96+I97+I101+I102+(K103*(I98+I99+I100)))*(K105/100)))/12</f>
        <v>4347.640743333333</v>
      </c>
      <c r="J106" s="391"/>
      <c r="K106" s="467"/>
      <c r="L106" s="106"/>
    </row>
    <row r="107" spans="3:12" s="100" customFormat="1" ht="14.25" customHeight="1" thickBot="1">
      <c r="C107" s="117"/>
      <c r="D107" s="18"/>
      <c r="E107" s="18"/>
      <c r="F107" s="18"/>
      <c r="G107" s="18"/>
      <c r="H107" s="18"/>
      <c r="I107" s="219"/>
      <c r="J107" s="118"/>
      <c r="K107" s="118"/>
      <c r="L107" s="119"/>
    </row>
    <row r="108" spans="3:12" ht="14.25" customHeight="1" thickBot="1">
      <c r="C108" s="371" t="s">
        <v>148</v>
      </c>
      <c r="D108" s="372"/>
      <c r="E108" s="372"/>
      <c r="F108" s="372"/>
      <c r="G108" s="372"/>
      <c r="H108" s="372"/>
      <c r="I108" s="372"/>
      <c r="J108" s="372"/>
      <c r="K108" s="372"/>
      <c r="L108" s="373"/>
    </row>
    <row r="109" spans="3:12" ht="14.25" customHeight="1">
      <c r="C109" s="105" t="s">
        <v>116</v>
      </c>
      <c r="D109" s="21"/>
      <c r="E109" s="21"/>
      <c r="F109" s="21"/>
      <c r="G109" s="21"/>
      <c r="H109" s="21"/>
      <c r="I109" s="21"/>
      <c r="J109" s="21"/>
      <c r="K109" s="21"/>
      <c r="L109" s="120"/>
    </row>
    <row r="110" spans="3:12" ht="14.25" customHeight="1" thickBot="1">
      <c r="C110" s="105"/>
      <c r="D110" s="21"/>
      <c r="E110" s="21"/>
      <c r="F110" s="21"/>
      <c r="G110" s="21"/>
      <c r="H110" s="17"/>
      <c r="I110" s="21"/>
      <c r="J110" s="21"/>
      <c r="K110" s="21"/>
      <c r="L110" s="120"/>
    </row>
    <row r="111" spans="3:12" ht="14.25" customHeight="1" thickBot="1">
      <c r="C111" s="109"/>
      <c r="D111" s="21"/>
      <c r="E111" s="19" t="s">
        <v>224</v>
      </c>
      <c r="F111" s="15"/>
      <c r="G111" s="15"/>
      <c r="H111" s="108" t="s">
        <v>117</v>
      </c>
      <c r="I111" s="464">
        <f>L32</f>
        <v>2482.91</v>
      </c>
      <c r="J111" s="394"/>
      <c r="K111" s="465"/>
      <c r="L111" s="120"/>
    </row>
    <row r="112" spans="3:12" ht="14.25" customHeight="1" thickBot="1">
      <c r="C112" s="122"/>
      <c r="D112" s="40"/>
      <c r="E112" s="23" t="s">
        <v>225</v>
      </c>
      <c r="F112" s="24"/>
      <c r="G112" s="24"/>
      <c r="H112" s="110" t="s">
        <v>118</v>
      </c>
      <c r="I112" s="123" t="s">
        <v>29</v>
      </c>
      <c r="J112" s="124"/>
      <c r="K112" s="125">
        <f>L58</f>
        <v>107.47</v>
      </c>
      <c r="L112" s="126"/>
    </row>
    <row r="113" spans="3:12" ht="14.25" customHeight="1" thickBot="1">
      <c r="C113" s="122"/>
      <c r="D113" s="40"/>
      <c r="E113" s="387" t="s">
        <v>107</v>
      </c>
      <c r="F113" s="388"/>
      <c r="G113" s="388"/>
      <c r="H113" s="389"/>
      <c r="I113" s="468">
        <f>I111*((K112/100)+1)</f>
        <v>5151.293377</v>
      </c>
      <c r="J113" s="409"/>
      <c r="K113" s="469"/>
      <c r="L113" s="126"/>
    </row>
    <row r="114" spans="3:12" ht="14.25" customHeight="1" thickBot="1">
      <c r="C114" s="127"/>
      <c r="D114" s="128"/>
      <c r="E114" s="21"/>
      <c r="F114" s="21"/>
      <c r="G114" s="21"/>
      <c r="H114" s="21"/>
      <c r="I114" s="21"/>
      <c r="J114" s="129"/>
      <c r="K114" s="21"/>
      <c r="L114" s="120"/>
    </row>
    <row r="115" spans="3:12" ht="14.25" customHeight="1" thickBot="1">
      <c r="C115" s="371" t="s">
        <v>149</v>
      </c>
      <c r="D115" s="372"/>
      <c r="E115" s="372"/>
      <c r="F115" s="372"/>
      <c r="G115" s="372"/>
      <c r="H115" s="372"/>
      <c r="I115" s="372"/>
      <c r="J115" s="372"/>
      <c r="K115" s="372"/>
      <c r="L115" s="373"/>
    </row>
    <row r="116" spans="3:12" ht="14.25" customHeight="1">
      <c r="C116" s="105" t="s">
        <v>119</v>
      </c>
      <c r="D116" s="21"/>
      <c r="E116" s="21"/>
      <c r="F116" s="21"/>
      <c r="G116" s="21"/>
      <c r="H116" s="21"/>
      <c r="I116" s="21"/>
      <c r="J116" s="21"/>
      <c r="K116" s="21"/>
      <c r="L116" s="120"/>
    </row>
    <row r="117" spans="3:12" ht="14.25" customHeight="1" thickBot="1">
      <c r="C117" s="107"/>
      <c r="D117" s="21"/>
      <c r="E117" s="21"/>
      <c r="F117" s="21"/>
      <c r="G117" s="21"/>
      <c r="H117" s="17"/>
      <c r="I117" s="21"/>
      <c r="J117" s="21"/>
      <c r="K117" s="21"/>
      <c r="L117" s="120"/>
    </row>
    <row r="118" spans="3:12" ht="14.25" customHeight="1" thickBot="1">
      <c r="C118" s="109"/>
      <c r="D118" s="21"/>
      <c r="E118" s="19" t="s">
        <v>226</v>
      </c>
      <c r="F118" s="15"/>
      <c r="G118" s="15"/>
      <c r="H118" s="108" t="s">
        <v>117</v>
      </c>
      <c r="I118" s="464">
        <f>L33</f>
        <v>3165.49</v>
      </c>
      <c r="J118" s="394"/>
      <c r="K118" s="465"/>
      <c r="L118" s="120"/>
    </row>
    <row r="119" spans="3:12" ht="14.25" customHeight="1" thickBot="1">
      <c r="C119" s="109"/>
      <c r="D119" s="21"/>
      <c r="E119" s="20" t="s">
        <v>227</v>
      </c>
      <c r="F119" s="18"/>
      <c r="G119" s="18"/>
      <c r="H119" s="154" t="s">
        <v>120</v>
      </c>
      <c r="I119" s="140" t="s">
        <v>420</v>
      </c>
      <c r="J119" s="133"/>
      <c r="K119" s="132">
        <v>4</v>
      </c>
      <c r="L119" s="120"/>
    </row>
    <row r="120" spans="3:12" ht="14.25" customHeight="1" thickBot="1">
      <c r="C120" s="122"/>
      <c r="D120" s="40"/>
      <c r="E120" s="20" t="s">
        <v>225</v>
      </c>
      <c r="F120" s="18"/>
      <c r="G120" s="18"/>
      <c r="H120" s="131" t="s">
        <v>118</v>
      </c>
      <c r="I120" s="188" t="s">
        <v>29</v>
      </c>
      <c r="J120" s="189"/>
      <c r="K120" s="190">
        <f>L58</f>
        <v>107.47</v>
      </c>
      <c r="L120" s="126"/>
    </row>
    <row r="121" spans="3:12" ht="14.25" customHeight="1" thickBot="1">
      <c r="C121" s="122"/>
      <c r="D121" s="40"/>
      <c r="E121" s="387" t="s">
        <v>107</v>
      </c>
      <c r="F121" s="388"/>
      <c r="G121" s="388"/>
      <c r="H121" s="389"/>
      <c r="I121" s="471">
        <f>(I118/K119)*((K120/100)+1)</f>
        <v>1641.8605257499999</v>
      </c>
      <c r="J121" s="406"/>
      <c r="K121" s="472"/>
      <c r="L121" s="126"/>
    </row>
    <row r="122" spans="3:12" ht="14.25" customHeight="1" thickBot="1">
      <c r="C122" s="134"/>
      <c r="D122" s="135"/>
      <c r="E122" s="135"/>
      <c r="F122" s="135"/>
      <c r="G122" s="135"/>
      <c r="H122" s="135"/>
      <c r="I122" s="135"/>
      <c r="J122" s="135"/>
      <c r="K122" s="135"/>
      <c r="L122" s="136"/>
    </row>
    <row r="123" spans="3:12" ht="14.25" customHeight="1" thickBot="1">
      <c r="C123" s="371" t="s">
        <v>152</v>
      </c>
      <c r="D123" s="372"/>
      <c r="E123" s="372"/>
      <c r="F123" s="372"/>
      <c r="G123" s="372"/>
      <c r="H123" s="372"/>
      <c r="I123" s="372"/>
      <c r="J123" s="372"/>
      <c r="K123" s="372"/>
      <c r="L123" s="373"/>
    </row>
    <row r="124" spans="3:12" ht="14.25" customHeight="1">
      <c r="C124" s="105" t="s">
        <v>228</v>
      </c>
      <c r="D124" s="21"/>
      <c r="E124" s="21"/>
      <c r="F124" s="21"/>
      <c r="G124" s="21"/>
      <c r="H124" s="21"/>
      <c r="I124" s="21"/>
      <c r="J124" s="21"/>
      <c r="K124" s="21"/>
      <c r="L124" s="120"/>
    </row>
    <row r="125" spans="3:12" ht="14.25" customHeight="1" thickBot="1">
      <c r="C125" s="107"/>
      <c r="D125" s="21"/>
      <c r="E125" s="21"/>
      <c r="F125" s="21"/>
      <c r="G125" s="21"/>
      <c r="H125" s="21"/>
      <c r="I125" s="21"/>
      <c r="J125" s="21"/>
      <c r="K125" s="21"/>
      <c r="L125" s="120"/>
    </row>
    <row r="126" spans="3:12" ht="14.25" customHeight="1" thickBot="1">
      <c r="C126" s="107"/>
      <c r="D126" s="21"/>
      <c r="E126" s="19" t="s">
        <v>121</v>
      </c>
      <c r="F126" s="15"/>
      <c r="G126" s="15"/>
      <c r="H126" s="108" t="s">
        <v>110</v>
      </c>
      <c r="I126" s="393">
        <f>L12</f>
        <v>315193</v>
      </c>
      <c r="J126" s="411"/>
      <c r="K126" s="470"/>
      <c r="L126" s="191"/>
    </row>
    <row r="127" spans="3:12" ht="14.25" customHeight="1" thickBot="1">
      <c r="C127" s="107"/>
      <c r="D127" s="21"/>
      <c r="E127" s="20" t="s">
        <v>122</v>
      </c>
      <c r="F127" s="18"/>
      <c r="G127" s="18"/>
      <c r="H127" s="131" t="s">
        <v>123</v>
      </c>
      <c r="I127" s="418">
        <f>L13</f>
        <v>2856.7</v>
      </c>
      <c r="J127" s="419"/>
      <c r="K127" s="420"/>
      <c r="L127" s="191"/>
    </row>
    <row r="128" spans="3:12" ht="14.25" customHeight="1" thickBot="1">
      <c r="C128" s="107"/>
      <c r="D128" s="21"/>
      <c r="E128" s="20" t="s">
        <v>124</v>
      </c>
      <c r="F128" s="18"/>
      <c r="G128" s="18"/>
      <c r="H128" s="131" t="s">
        <v>114</v>
      </c>
      <c r="I128" s="393">
        <f>L14</f>
        <v>2856.7</v>
      </c>
      <c r="J128" s="421"/>
      <c r="K128" s="395"/>
      <c r="L128" s="191"/>
    </row>
    <row r="129" spans="3:12" ht="14.25" customHeight="1" thickBot="1">
      <c r="C129" s="107"/>
      <c r="D129" s="21"/>
      <c r="E129" s="20" t="s">
        <v>125</v>
      </c>
      <c r="F129" s="18"/>
      <c r="G129" s="18"/>
      <c r="H129" s="131" t="s">
        <v>115</v>
      </c>
      <c r="I129" s="418">
        <f>L15</f>
        <v>0</v>
      </c>
      <c r="J129" s="419"/>
      <c r="K129" s="420"/>
      <c r="L129" s="191"/>
    </row>
    <row r="130" spans="3:12" ht="14.25" customHeight="1" thickBot="1">
      <c r="C130" s="107"/>
      <c r="D130" s="21"/>
      <c r="E130" s="20" t="s">
        <v>143</v>
      </c>
      <c r="F130" s="18"/>
      <c r="G130" s="18"/>
      <c r="H130" s="131" t="s">
        <v>142</v>
      </c>
      <c r="I130" s="418">
        <f>L16</f>
        <v>0</v>
      </c>
      <c r="J130" s="419"/>
      <c r="K130" s="420"/>
      <c r="L130" s="191"/>
    </row>
    <row r="131" spans="3:12" ht="14.25" customHeight="1" thickBot="1">
      <c r="C131" s="107"/>
      <c r="D131" s="21"/>
      <c r="E131" s="20" t="s">
        <v>229</v>
      </c>
      <c r="F131" s="18"/>
      <c r="G131" s="18"/>
      <c r="H131" s="131" t="s">
        <v>217</v>
      </c>
      <c r="I131" s="418">
        <f>L21</f>
        <v>2856.7</v>
      </c>
      <c r="J131" s="419"/>
      <c r="K131" s="420"/>
      <c r="L131" s="191"/>
    </row>
    <row r="132" spans="3:12" ht="14.25" customHeight="1" thickBot="1">
      <c r="C132" s="107"/>
      <c r="D132" s="21"/>
      <c r="E132" s="20" t="s">
        <v>230</v>
      </c>
      <c r="F132" s="18"/>
      <c r="G132" s="18"/>
      <c r="H132" s="131" t="s">
        <v>219</v>
      </c>
      <c r="I132" s="418">
        <f>L22</f>
        <v>1198.55</v>
      </c>
      <c r="J132" s="419"/>
      <c r="K132" s="420"/>
      <c r="L132" s="191"/>
    </row>
    <row r="133" spans="3:12" ht="14.25" customHeight="1" thickBot="1">
      <c r="C133" s="107"/>
      <c r="D133" s="21"/>
      <c r="E133" s="20" t="s">
        <v>231</v>
      </c>
      <c r="F133" s="18"/>
      <c r="G133" s="18"/>
      <c r="H133" s="131" t="s">
        <v>126</v>
      </c>
      <c r="I133" s="152" t="s">
        <v>420</v>
      </c>
      <c r="J133" s="121"/>
      <c r="K133" s="192" t="str">
        <f>L34</f>
        <v>7</v>
      </c>
      <c r="L133" s="191"/>
    </row>
    <row r="134" spans="3:12" ht="14.25" customHeight="1" thickBot="1">
      <c r="C134" s="107"/>
      <c r="D134" s="40"/>
      <c r="E134" s="140" t="s">
        <v>232</v>
      </c>
      <c r="F134" s="15"/>
      <c r="G134" s="15"/>
      <c r="H134" s="114" t="s">
        <v>127</v>
      </c>
      <c r="I134" s="140" t="s">
        <v>60</v>
      </c>
      <c r="J134" s="181"/>
      <c r="K134" s="141" t="str">
        <f>L36</f>
        <v>84</v>
      </c>
      <c r="L134" s="193"/>
    </row>
    <row r="135" spans="3:12" ht="14.25" customHeight="1" thickBot="1">
      <c r="C135" s="107"/>
      <c r="D135" s="21"/>
      <c r="E135" s="20" t="s">
        <v>233</v>
      </c>
      <c r="F135" s="18"/>
      <c r="G135" s="18"/>
      <c r="H135" s="131" t="s">
        <v>128</v>
      </c>
      <c r="I135" s="20" t="s">
        <v>29</v>
      </c>
      <c r="J135" s="156"/>
      <c r="K135" s="157">
        <f>L37</f>
        <v>54.4</v>
      </c>
      <c r="L135" s="191"/>
    </row>
    <row r="136" spans="3:12" ht="14.25" customHeight="1" thickBot="1">
      <c r="C136" s="122"/>
      <c r="D136" s="40"/>
      <c r="E136" s="387" t="s">
        <v>107</v>
      </c>
      <c r="F136" s="388"/>
      <c r="G136" s="388"/>
      <c r="H136" s="389"/>
      <c r="I136" s="415">
        <f>((I126-(K133*(I128+I129+I130))+I131+I132-I127)*(K135/100))/K134</f>
        <v>1919.5082095238092</v>
      </c>
      <c r="J136" s="416"/>
      <c r="K136" s="417"/>
      <c r="L136" s="194"/>
    </row>
    <row r="137" spans="3:12" ht="14.25" customHeight="1" thickBot="1">
      <c r="C137" s="149"/>
      <c r="D137" s="145"/>
      <c r="E137" s="26"/>
      <c r="F137" s="26"/>
      <c r="G137" s="26"/>
      <c r="H137" s="26"/>
      <c r="I137" s="207"/>
      <c r="J137" s="146"/>
      <c r="K137" s="26"/>
      <c r="L137" s="147"/>
    </row>
    <row r="138" spans="2:12" ht="14.25" customHeight="1" thickBot="1">
      <c r="B138" s="100"/>
      <c r="C138" s="21"/>
      <c r="D138" s="128"/>
      <c r="E138" s="21"/>
      <c r="F138" s="21"/>
      <c r="G138" s="21"/>
      <c r="H138" s="21"/>
      <c r="I138" s="21"/>
      <c r="J138" s="129"/>
      <c r="K138" s="21"/>
      <c r="L138" s="21"/>
    </row>
    <row r="139" spans="3:12" ht="14.25" customHeight="1" thickBot="1">
      <c r="C139" s="371" t="s">
        <v>157</v>
      </c>
      <c r="D139" s="372"/>
      <c r="E139" s="372"/>
      <c r="F139" s="372"/>
      <c r="G139" s="372"/>
      <c r="H139" s="372"/>
      <c r="I139" s="372"/>
      <c r="J139" s="372"/>
      <c r="K139" s="372"/>
      <c r="L139" s="373"/>
    </row>
    <row r="140" spans="3:12" ht="14.25" customHeight="1">
      <c r="C140" s="105" t="s">
        <v>144</v>
      </c>
      <c r="D140" s="21"/>
      <c r="E140" s="21"/>
      <c r="F140" s="21"/>
      <c r="G140" s="21"/>
      <c r="H140" s="21"/>
      <c r="I140" s="21"/>
      <c r="J140" s="21"/>
      <c r="K140" s="21"/>
      <c r="L140" s="120"/>
    </row>
    <row r="141" spans="3:12" ht="14.25" customHeight="1" thickBot="1">
      <c r="C141" s="105"/>
      <c r="D141" s="21"/>
      <c r="E141" s="21"/>
      <c r="F141" s="21"/>
      <c r="G141" s="21"/>
      <c r="H141" s="17"/>
      <c r="I141" s="21"/>
      <c r="J141" s="21"/>
      <c r="K141" s="21"/>
      <c r="L141" s="120"/>
    </row>
    <row r="142" spans="3:12" ht="14.25" customHeight="1" thickBot="1">
      <c r="C142" s="109"/>
      <c r="D142" s="21"/>
      <c r="E142" s="19" t="s">
        <v>140</v>
      </c>
      <c r="F142" s="15"/>
      <c r="G142" s="15"/>
      <c r="H142" s="108" t="s">
        <v>141</v>
      </c>
      <c r="I142" s="393">
        <f>L17</f>
        <v>36731.21</v>
      </c>
      <c r="J142" s="421"/>
      <c r="K142" s="395"/>
      <c r="L142" s="120"/>
    </row>
    <row r="143" spans="3:12" ht="14.25" customHeight="1" thickBot="1">
      <c r="C143" s="109"/>
      <c r="D143" s="21"/>
      <c r="E143" s="20" t="s">
        <v>234</v>
      </c>
      <c r="F143" s="18"/>
      <c r="G143" s="18"/>
      <c r="H143" s="131" t="s">
        <v>145</v>
      </c>
      <c r="I143" s="19" t="s">
        <v>60</v>
      </c>
      <c r="J143" s="130"/>
      <c r="K143" s="141">
        <f>L39</f>
        <v>90</v>
      </c>
      <c r="L143" s="120"/>
    </row>
    <row r="144" spans="3:12" ht="14.25" customHeight="1" thickBot="1">
      <c r="C144" s="109"/>
      <c r="D144" s="21"/>
      <c r="E144" s="20" t="s">
        <v>235</v>
      </c>
      <c r="F144" s="18"/>
      <c r="G144" s="18"/>
      <c r="H144" s="131" t="s">
        <v>146</v>
      </c>
      <c r="I144" s="19" t="s">
        <v>29</v>
      </c>
      <c r="J144" s="130"/>
      <c r="K144" s="141">
        <f>L40</f>
        <v>73.44</v>
      </c>
      <c r="L144" s="120"/>
    </row>
    <row r="145" spans="3:12" ht="14.25" customHeight="1" thickBot="1">
      <c r="C145" s="109"/>
      <c r="D145" s="21"/>
      <c r="E145" s="387" t="s">
        <v>107</v>
      </c>
      <c r="F145" s="388"/>
      <c r="G145" s="388"/>
      <c r="H145" s="389"/>
      <c r="I145" s="415">
        <f>(I142*(K144/100))/K143</f>
        <v>299.72667359999997</v>
      </c>
      <c r="J145" s="416"/>
      <c r="K145" s="417"/>
      <c r="L145" s="120"/>
    </row>
    <row r="146" spans="3:12" ht="14.25" customHeight="1" thickBot="1">
      <c r="C146" s="127"/>
      <c r="D146" s="21"/>
      <c r="E146" s="21"/>
      <c r="F146" s="21"/>
      <c r="G146" s="21"/>
      <c r="H146" s="21"/>
      <c r="I146" s="21"/>
      <c r="J146" s="21"/>
      <c r="K146" s="21"/>
      <c r="L146" s="120"/>
    </row>
    <row r="147" spans="3:12" ht="14.25" customHeight="1" thickBot="1">
      <c r="C147" s="371" t="s">
        <v>158</v>
      </c>
      <c r="D147" s="372"/>
      <c r="E147" s="372"/>
      <c r="F147" s="372"/>
      <c r="G147" s="372"/>
      <c r="H147" s="372"/>
      <c r="I147" s="372"/>
      <c r="J147" s="372"/>
      <c r="K147" s="372"/>
      <c r="L147" s="373"/>
    </row>
    <row r="148" spans="3:12" ht="14.25" customHeight="1">
      <c r="C148" s="105" t="s">
        <v>129</v>
      </c>
      <c r="D148" s="21"/>
      <c r="E148" s="21"/>
      <c r="F148" s="21"/>
      <c r="G148" s="21"/>
      <c r="H148" s="21"/>
      <c r="I148" s="21"/>
      <c r="J148" s="21"/>
      <c r="K148" s="21"/>
      <c r="L148" s="120"/>
    </row>
    <row r="149" spans="3:12" ht="14.25" customHeight="1" thickBot="1">
      <c r="C149" s="105"/>
      <c r="D149" s="21"/>
      <c r="E149" s="21"/>
      <c r="F149" s="21"/>
      <c r="G149" s="21"/>
      <c r="H149" s="17"/>
      <c r="I149" s="21"/>
      <c r="J149" s="21"/>
      <c r="K149" s="21"/>
      <c r="L149" s="120"/>
    </row>
    <row r="150" spans="3:12" ht="14.25" customHeight="1" thickBot="1">
      <c r="C150" s="109"/>
      <c r="D150" s="21"/>
      <c r="E150" s="19" t="s">
        <v>236</v>
      </c>
      <c r="F150" s="15"/>
      <c r="G150" s="15"/>
      <c r="H150" s="108"/>
      <c r="I150" s="393">
        <f>L29</f>
        <v>0</v>
      </c>
      <c r="J150" s="411"/>
      <c r="K150" s="470"/>
      <c r="L150" s="120"/>
    </row>
    <row r="151" spans="3:12" ht="14.25" customHeight="1" thickBot="1">
      <c r="C151" s="109"/>
      <c r="D151" s="21"/>
      <c r="E151" s="20" t="s">
        <v>237</v>
      </c>
      <c r="F151" s="18"/>
      <c r="G151" s="18"/>
      <c r="H151" s="131" t="s">
        <v>130</v>
      </c>
      <c r="I151" s="418">
        <f>L30</f>
        <v>144.46</v>
      </c>
      <c r="J151" s="419"/>
      <c r="K151" s="420"/>
      <c r="L151" s="120"/>
    </row>
    <row r="152" spans="3:12" ht="14.25" customHeight="1" thickBot="1">
      <c r="C152" s="109"/>
      <c r="D152" s="21"/>
      <c r="E152" s="20" t="s">
        <v>238</v>
      </c>
      <c r="F152" s="18"/>
      <c r="G152" s="18"/>
      <c r="H152" s="131"/>
      <c r="I152" s="418">
        <f>L31</f>
        <v>3406.47</v>
      </c>
      <c r="J152" s="419"/>
      <c r="K152" s="420"/>
      <c r="L152" s="120"/>
    </row>
    <row r="153" spans="3:12" ht="14.25" customHeight="1" thickBot="1">
      <c r="C153" s="109" t="s">
        <v>0</v>
      </c>
      <c r="D153" s="21"/>
      <c r="E153" s="387" t="s">
        <v>107</v>
      </c>
      <c r="F153" s="388"/>
      <c r="G153" s="388"/>
      <c r="H153" s="389"/>
      <c r="I153" s="415">
        <f>(I150+I152+I151)/12</f>
        <v>295.9108333333333</v>
      </c>
      <c r="J153" s="416"/>
      <c r="K153" s="417"/>
      <c r="L153" s="120"/>
    </row>
    <row r="154" spans="3:12" ht="14.25" customHeight="1" thickBot="1">
      <c r="C154" s="127"/>
      <c r="D154" s="21"/>
      <c r="E154" s="21"/>
      <c r="F154" s="21"/>
      <c r="G154" s="21"/>
      <c r="H154" s="21"/>
      <c r="I154" s="21"/>
      <c r="J154" s="129"/>
      <c r="K154" s="21"/>
      <c r="L154" s="120"/>
    </row>
    <row r="155" spans="3:12" ht="14.25" customHeight="1" thickBot="1">
      <c r="C155" s="371" t="s">
        <v>159</v>
      </c>
      <c r="D155" s="372"/>
      <c r="E155" s="372"/>
      <c r="F155" s="372"/>
      <c r="G155" s="372"/>
      <c r="H155" s="372"/>
      <c r="I155" s="372"/>
      <c r="J155" s="372"/>
      <c r="K155" s="372"/>
      <c r="L155" s="373"/>
    </row>
    <row r="156" spans="3:12" ht="14.25" customHeight="1">
      <c r="C156" s="105" t="s">
        <v>239</v>
      </c>
      <c r="D156" s="21"/>
      <c r="E156" s="21"/>
      <c r="F156" s="21"/>
      <c r="G156" s="21"/>
      <c r="H156" s="21"/>
      <c r="I156" s="21"/>
      <c r="J156" s="21"/>
      <c r="K156" s="21"/>
      <c r="L156" s="120"/>
    </row>
    <row r="157" spans="3:12" ht="14.25" customHeight="1" thickBot="1">
      <c r="C157" s="107"/>
      <c r="D157" s="21"/>
      <c r="E157" s="21"/>
      <c r="F157" s="21"/>
      <c r="G157" s="21"/>
      <c r="H157" s="21"/>
      <c r="I157" s="21"/>
      <c r="J157" s="21"/>
      <c r="K157" s="21"/>
      <c r="L157" s="120"/>
    </row>
    <row r="158" spans="3:12" ht="14.25" customHeight="1" thickBot="1">
      <c r="C158" s="107"/>
      <c r="D158" s="21"/>
      <c r="E158" s="19" t="s">
        <v>121</v>
      </c>
      <c r="F158" s="15"/>
      <c r="G158" s="15"/>
      <c r="H158" s="108" t="s">
        <v>110</v>
      </c>
      <c r="I158" s="393">
        <f>L12</f>
        <v>315193</v>
      </c>
      <c r="J158" s="411"/>
      <c r="K158" s="470"/>
      <c r="L158" s="191"/>
    </row>
    <row r="159" spans="3:12" ht="14.25" customHeight="1" thickBot="1">
      <c r="C159" s="107"/>
      <c r="D159" s="21"/>
      <c r="E159" s="19" t="s">
        <v>210</v>
      </c>
      <c r="F159" s="15"/>
      <c r="G159" s="15"/>
      <c r="H159" s="114" t="s">
        <v>211</v>
      </c>
      <c r="I159" s="418">
        <f>L18</f>
        <v>2856.7</v>
      </c>
      <c r="J159" s="419"/>
      <c r="K159" s="420"/>
      <c r="L159" s="191"/>
    </row>
    <row r="160" spans="3:12" ht="14.25" customHeight="1" thickBot="1">
      <c r="C160" s="107"/>
      <c r="D160" s="21"/>
      <c r="E160" s="19" t="s">
        <v>212</v>
      </c>
      <c r="F160" s="15"/>
      <c r="G160" s="15"/>
      <c r="H160" s="114" t="s">
        <v>213</v>
      </c>
      <c r="I160" s="418">
        <f>L19</f>
        <v>0</v>
      </c>
      <c r="J160" s="419"/>
      <c r="K160" s="420"/>
      <c r="L160" s="191"/>
    </row>
    <row r="161" spans="3:12" ht="14.25" customHeight="1" thickBot="1">
      <c r="C161" s="107"/>
      <c r="D161" s="21"/>
      <c r="E161" s="19" t="s">
        <v>240</v>
      </c>
      <c r="F161" s="15"/>
      <c r="G161" s="15"/>
      <c r="H161" s="114" t="s">
        <v>215</v>
      </c>
      <c r="I161" s="418">
        <f>L20</f>
        <v>0</v>
      </c>
      <c r="J161" s="419"/>
      <c r="K161" s="420"/>
      <c r="L161" s="191"/>
    </row>
    <row r="162" spans="3:12" ht="14.25" customHeight="1" thickBot="1">
      <c r="C162" s="107"/>
      <c r="D162" s="21"/>
      <c r="E162" s="19" t="s">
        <v>216</v>
      </c>
      <c r="F162" s="15"/>
      <c r="G162" s="15"/>
      <c r="H162" s="114" t="s">
        <v>217</v>
      </c>
      <c r="I162" s="418">
        <f>L21</f>
        <v>2856.7</v>
      </c>
      <c r="J162" s="419"/>
      <c r="K162" s="420"/>
      <c r="L162" s="191"/>
    </row>
    <row r="163" spans="3:12" ht="14.25" customHeight="1" thickBot="1">
      <c r="C163" s="107"/>
      <c r="D163" s="21"/>
      <c r="E163" s="19" t="s">
        <v>218</v>
      </c>
      <c r="F163" s="15"/>
      <c r="G163" s="15"/>
      <c r="H163" s="114" t="s">
        <v>219</v>
      </c>
      <c r="I163" s="418">
        <f>L22</f>
        <v>1198.55</v>
      </c>
      <c r="J163" s="419"/>
      <c r="K163" s="420"/>
      <c r="L163" s="191"/>
    </row>
    <row r="164" spans="3:12" ht="14.25" customHeight="1" thickBot="1">
      <c r="C164" s="107"/>
      <c r="D164" s="21"/>
      <c r="E164" s="19" t="s">
        <v>241</v>
      </c>
      <c r="F164" s="15"/>
      <c r="G164" s="15"/>
      <c r="H164" s="114" t="s">
        <v>221</v>
      </c>
      <c r="I164" s="220" t="s">
        <v>420</v>
      </c>
      <c r="J164" s="182"/>
      <c r="K164" s="221" t="str">
        <f>L35</f>
        <v>4</v>
      </c>
      <c r="L164" s="191"/>
    </row>
    <row r="165" spans="3:12" ht="14.25" customHeight="1" thickBot="1">
      <c r="C165" s="107"/>
      <c r="D165" s="21"/>
      <c r="E165" s="19" t="s">
        <v>242</v>
      </c>
      <c r="F165" s="15"/>
      <c r="G165" s="15"/>
      <c r="H165" s="114" t="s">
        <v>1</v>
      </c>
      <c r="I165" s="195" t="s">
        <v>29</v>
      </c>
      <c r="J165" s="130"/>
      <c r="K165" s="141">
        <f>L55</f>
        <v>9.06</v>
      </c>
      <c r="L165" s="191"/>
    </row>
    <row r="166" spans="3:12" ht="14.25" customHeight="1" thickBot="1">
      <c r="C166" s="109"/>
      <c r="D166" s="21"/>
      <c r="E166" s="20" t="s">
        <v>243</v>
      </c>
      <c r="F166" s="18"/>
      <c r="G166" s="18"/>
      <c r="H166" s="131" t="s">
        <v>147</v>
      </c>
      <c r="I166" s="497">
        <f>L56</f>
        <v>60</v>
      </c>
      <c r="J166" s="498"/>
      <c r="K166" s="499"/>
      <c r="L166" s="191"/>
    </row>
    <row r="167" spans="3:12" ht="14.25" customHeight="1" thickBot="1">
      <c r="C167" s="107"/>
      <c r="D167" s="21"/>
      <c r="E167" s="19" t="s">
        <v>244</v>
      </c>
      <c r="F167" s="15"/>
      <c r="G167" s="15"/>
      <c r="H167" s="114"/>
      <c r="I167" s="123" t="s">
        <v>29</v>
      </c>
      <c r="J167" s="130"/>
      <c r="K167" s="141">
        <f>L57</f>
        <v>7.38</v>
      </c>
      <c r="L167" s="191"/>
    </row>
    <row r="168" spans="3:12" ht="14.25" customHeight="1" thickBot="1">
      <c r="C168" s="109"/>
      <c r="D168" s="21"/>
      <c r="E168" s="387" t="s">
        <v>107</v>
      </c>
      <c r="F168" s="388"/>
      <c r="G168" s="388"/>
      <c r="H168" s="389"/>
      <c r="I168" s="415">
        <f>((((I158+I162+((I159+I160+I161)*K164)+I163)*(K165/100))+I166)*((K167/100)+1))/12</f>
        <v>2686.2144586095</v>
      </c>
      <c r="J168" s="416"/>
      <c r="K168" s="417"/>
      <c r="L168" s="120"/>
    </row>
    <row r="169" spans="3:12" ht="14.25" customHeight="1" thickBot="1">
      <c r="C169" s="117"/>
      <c r="D169" s="180"/>
      <c r="E169" s="180"/>
      <c r="F169" s="180"/>
      <c r="G169" s="180"/>
      <c r="H169" s="180"/>
      <c r="I169" s="180"/>
      <c r="J169" s="180"/>
      <c r="K169" s="180"/>
      <c r="L169" s="147"/>
    </row>
    <row r="170" spans="3:12" ht="14.25" customHeight="1">
      <c r="C170" s="21"/>
      <c r="D170" s="128"/>
      <c r="E170" s="21"/>
      <c r="F170" s="21"/>
      <c r="G170" s="21"/>
      <c r="H170" s="21"/>
      <c r="I170" s="208"/>
      <c r="J170" s="129"/>
      <c r="K170" s="21"/>
      <c r="L170" s="21"/>
    </row>
    <row r="171" spans="3:12" ht="14.25" customHeight="1">
      <c r="C171" s="425" t="s">
        <v>2</v>
      </c>
      <c r="D171" s="425"/>
      <c r="E171" s="425"/>
      <c r="F171" s="425"/>
      <c r="G171" s="425"/>
      <c r="H171" s="425"/>
      <c r="I171" s="425"/>
      <c r="J171" s="425"/>
      <c r="K171" s="425"/>
      <c r="L171" s="425"/>
    </row>
    <row r="172" spans="3:12" ht="14.25" customHeight="1" thickBot="1">
      <c r="C172" s="21"/>
      <c r="D172" s="21"/>
      <c r="E172" s="21"/>
      <c r="F172" s="21"/>
      <c r="G172" s="21"/>
      <c r="H172" s="21"/>
      <c r="I172" s="21"/>
      <c r="J172" s="129"/>
      <c r="K172" s="21"/>
      <c r="L172" s="21"/>
    </row>
    <row r="173" spans="3:12" s="100" customFormat="1" ht="14.25" customHeight="1" thickBot="1">
      <c r="C173" s="371" t="s">
        <v>3</v>
      </c>
      <c r="D173" s="372"/>
      <c r="E173" s="372"/>
      <c r="F173" s="372"/>
      <c r="G173" s="372"/>
      <c r="H173" s="372"/>
      <c r="I173" s="372"/>
      <c r="J173" s="372"/>
      <c r="K173" s="372"/>
      <c r="L173" s="373"/>
    </row>
    <row r="174" spans="3:12" s="104" customFormat="1" ht="14.25" customHeight="1">
      <c r="C174" s="105" t="s">
        <v>245</v>
      </c>
      <c r="D174" s="17"/>
      <c r="E174" s="24"/>
      <c r="F174" s="24"/>
      <c r="G174" s="24"/>
      <c r="H174" s="24"/>
      <c r="I174" s="24"/>
      <c r="J174" s="17"/>
      <c r="K174" s="17"/>
      <c r="L174" s="106"/>
    </row>
    <row r="175" spans="3:12" s="104" customFormat="1" ht="14.25" customHeight="1" thickBot="1">
      <c r="C175" s="107"/>
      <c r="D175" s="17"/>
      <c r="E175" s="24"/>
      <c r="F175" s="24"/>
      <c r="G175" s="24"/>
      <c r="H175" s="24"/>
      <c r="I175" s="24"/>
      <c r="J175" s="17"/>
      <c r="K175" s="17"/>
      <c r="L175" s="106"/>
    </row>
    <row r="176" spans="3:12" s="104" customFormat="1" ht="14.25" customHeight="1" thickBot="1">
      <c r="C176" s="107"/>
      <c r="E176" s="19" t="s">
        <v>121</v>
      </c>
      <c r="F176" s="15"/>
      <c r="G176" s="15"/>
      <c r="H176" s="108" t="s">
        <v>110</v>
      </c>
      <c r="I176" s="393">
        <f aca="true" t="shared" si="4" ref="I176:I181">L12</f>
        <v>315193</v>
      </c>
      <c r="J176" s="411"/>
      <c r="K176" s="470"/>
      <c r="L176" s="137"/>
    </row>
    <row r="177" spans="3:12" s="104" customFormat="1" ht="14.25" customHeight="1" thickBot="1">
      <c r="C177" s="107"/>
      <c r="E177" s="20" t="s">
        <v>122</v>
      </c>
      <c r="F177" s="18"/>
      <c r="G177" s="18"/>
      <c r="H177" s="131" t="s">
        <v>123</v>
      </c>
      <c r="I177" s="393">
        <f t="shared" si="4"/>
        <v>2856.7</v>
      </c>
      <c r="J177" s="411"/>
      <c r="K177" s="470"/>
      <c r="L177" s="137"/>
    </row>
    <row r="178" spans="3:12" s="104" customFormat="1" ht="14.25" customHeight="1" thickBot="1">
      <c r="C178" s="107"/>
      <c r="E178" s="20" t="s">
        <v>4</v>
      </c>
      <c r="F178" s="18"/>
      <c r="G178" s="18"/>
      <c r="H178" s="131" t="s">
        <v>114</v>
      </c>
      <c r="I178" s="418">
        <f t="shared" si="4"/>
        <v>2856.7</v>
      </c>
      <c r="J178" s="419"/>
      <c r="K178" s="420"/>
      <c r="L178" s="222"/>
    </row>
    <row r="179" spans="3:12" s="104" customFormat="1" ht="14.25" customHeight="1" thickBot="1">
      <c r="C179" s="107"/>
      <c r="E179" s="20" t="s">
        <v>125</v>
      </c>
      <c r="F179" s="18"/>
      <c r="G179" s="18"/>
      <c r="H179" s="131" t="s">
        <v>115</v>
      </c>
      <c r="I179" s="418">
        <f t="shared" si="4"/>
        <v>0</v>
      </c>
      <c r="J179" s="419"/>
      <c r="K179" s="420"/>
      <c r="L179" s="137"/>
    </row>
    <row r="180" spans="3:12" s="104" customFormat="1" ht="14.25" customHeight="1" thickBot="1">
      <c r="C180" s="107"/>
      <c r="E180" s="20" t="s">
        <v>143</v>
      </c>
      <c r="F180" s="18"/>
      <c r="G180" s="18"/>
      <c r="H180" s="131" t="s">
        <v>142</v>
      </c>
      <c r="I180" s="418">
        <f t="shared" si="4"/>
        <v>0</v>
      </c>
      <c r="J180" s="419"/>
      <c r="K180" s="420"/>
      <c r="L180" s="137"/>
    </row>
    <row r="181" spans="3:12" s="104" customFormat="1" ht="14.25" customHeight="1" thickBot="1">
      <c r="C181" s="107"/>
      <c r="E181" s="20" t="s">
        <v>140</v>
      </c>
      <c r="F181" s="18"/>
      <c r="G181" s="18"/>
      <c r="H181" s="131" t="s">
        <v>141</v>
      </c>
      <c r="I181" s="418">
        <f t="shared" si="4"/>
        <v>36731.21</v>
      </c>
      <c r="J181" s="419"/>
      <c r="K181" s="420"/>
      <c r="L181" s="137"/>
    </row>
    <row r="182" spans="3:12" s="104" customFormat="1" ht="14.25" customHeight="1" thickBot="1">
      <c r="C182" s="107"/>
      <c r="E182" s="20" t="s">
        <v>216</v>
      </c>
      <c r="F182" s="18"/>
      <c r="G182" s="18"/>
      <c r="H182" s="131" t="s">
        <v>217</v>
      </c>
      <c r="I182" s="418">
        <f>L21</f>
        <v>2856.7</v>
      </c>
      <c r="J182" s="419"/>
      <c r="K182" s="420"/>
      <c r="L182" s="222"/>
    </row>
    <row r="183" spans="3:12" s="104" customFormat="1" ht="14.25" customHeight="1" thickBot="1">
      <c r="C183" s="107"/>
      <c r="E183" s="20" t="s">
        <v>218</v>
      </c>
      <c r="F183" s="18"/>
      <c r="G183" s="18"/>
      <c r="H183" s="131" t="s">
        <v>219</v>
      </c>
      <c r="I183" s="418">
        <f>L22</f>
        <v>1198.55</v>
      </c>
      <c r="J183" s="419"/>
      <c r="K183" s="420"/>
      <c r="L183" s="137"/>
    </row>
    <row r="184" spans="3:12" s="104" customFormat="1" ht="14.25" customHeight="1" thickBot="1">
      <c r="C184" s="107"/>
      <c r="E184" s="20" t="s">
        <v>246</v>
      </c>
      <c r="F184" s="18"/>
      <c r="G184" s="18"/>
      <c r="H184" s="131" t="s">
        <v>5</v>
      </c>
      <c r="I184" s="19" t="s">
        <v>420</v>
      </c>
      <c r="J184" s="130"/>
      <c r="K184" s="139" t="str">
        <f>L34</f>
        <v>7</v>
      </c>
      <c r="L184" s="137"/>
    </row>
    <row r="185" spans="3:12" s="100" customFormat="1" ht="14.25" customHeight="1" thickBot="1">
      <c r="C185" s="109"/>
      <c r="E185" s="19" t="s">
        <v>247</v>
      </c>
      <c r="F185" s="15"/>
      <c r="G185" s="15"/>
      <c r="H185" s="131" t="s">
        <v>6</v>
      </c>
      <c r="I185" s="476">
        <f>L43</f>
        <v>8700</v>
      </c>
      <c r="J185" s="423"/>
      <c r="K185" s="477"/>
      <c r="L185" s="137"/>
    </row>
    <row r="186" spans="3:12" s="104" customFormat="1" ht="14.25" customHeight="1" thickBot="1">
      <c r="C186" s="107"/>
      <c r="E186" s="19" t="s">
        <v>375</v>
      </c>
      <c r="F186" s="15"/>
      <c r="G186" s="15"/>
      <c r="H186" s="114" t="s">
        <v>7</v>
      </c>
      <c r="I186" s="140" t="s">
        <v>29</v>
      </c>
      <c r="J186" s="130"/>
      <c r="K186" s="199">
        <f>L54</f>
        <v>1</v>
      </c>
      <c r="L186" s="137"/>
    </row>
    <row r="187" spans="3:13" s="100" customFormat="1" ht="14.25" customHeight="1" thickBot="1">
      <c r="C187" s="109"/>
      <c r="E187" s="387" t="s">
        <v>107</v>
      </c>
      <c r="F187" s="388"/>
      <c r="G187" s="388"/>
      <c r="H187" s="389"/>
      <c r="I187" s="426">
        <f>(((I176-(K184*(I178+I179+I180))-I177+I181+I182+I183)*(K186/100))/I185)</f>
        <v>0.38290328735632184</v>
      </c>
      <c r="J187" s="435"/>
      <c r="K187" s="428"/>
      <c r="L187" s="150"/>
      <c r="M187" s="165"/>
    </row>
    <row r="188" spans="3:12" ht="14.25" customHeight="1" thickBot="1">
      <c r="C188" s="149"/>
      <c r="D188" s="26"/>
      <c r="E188" s="26"/>
      <c r="F188" s="26"/>
      <c r="G188" s="26"/>
      <c r="H188" s="26"/>
      <c r="I188" s="223"/>
      <c r="J188" s="26"/>
      <c r="K188" s="26"/>
      <c r="L188" s="147"/>
    </row>
    <row r="189" spans="3:12" s="100" customFormat="1" ht="14.25" customHeight="1" thickBot="1">
      <c r="C189" s="21"/>
      <c r="D189" s="21"/>
      <c r="E189" s="21"/>
      <c r="F189" s="21"/>
      <c r="G189" s="21"/>
      <c r="H189" s="21"/>
      <c r="I189" s="224"/>
      <c r="J189" s="21"/>
      <c r="K189" s="21"/>
      <c r="L189" s="21"/>
    </row>
    <row r="190" spans="3:12" s="100" customFormat="1" ht="14.25" customHeight="1" thickBot="1">
      <c r="C190" s="371" t="s">
        <v>105</v>
      </c>
      <c r="D190" s="372"/>
      <c r="E190" s="372"/>
      <c r="F190" s="372"/>
      <c r="G190" s="372"/>
      <c r="H190" s="372"/>
      <c r="I190" s="372"/>
      <c r="J190" s="372"/>
      <c r="K190" s="372"/>
      <c r="L190" s="373"/>
    </row>
    <row r="191" spans="3:12" s="104" customFormat="1" ht="14.25" customHeight="1">
      <c r="C191" s="105" t="s">
        <v>8</v>
      </c>
      <c r="D191" s="17"/>
      <c r="E191" s="24"/>
      <c r="F191" s="24"/>
      <c r="G191" s="24"/>
      <c r="H191" s="24"/>
      <c r="I191" s="24"/>
      <c r="J191" s="17"/>
      <c r="K191" s="17"/>
      <c r="L191" s="106"/>
    </row>
    <row r="192" spans="3:12" s="104" customFormat="1" ht="14.25" customHeight="1" thickBot="1">
      <c r="C192" s="105"/>
      <c r="D192" s="17"/>
      <c r="E192" s="24"/>
      <c r="F192" s="24"/>
      <c r="G192" s="24"/>
      <c r="H192" s="17"/>
      <c r="I192" s="24"/>
      <c r="J192" s="17"/>
      <c r="K192" s="17"/>
      <c r="L192" s="106"/>
    </row>
    <row r="193" spans="3:12" s="104" customFormat="1" ht="14.25" customHeight="1" thickBot="1">
      <c r="C193" s="107"/>
      <c r="E193" s="19" t="s">
        <v>248</v>
      </c>
      <c r="F193" s="15"/>
      <c r="G193" s="15"/>
      <c r="H193" s="108" t="s">
        <v>9</v>
      </c>
      <c r="I193" s="429">
        <f>L24</f>
        <v>5.83</v>
      </c>
      <c r="J193" s="430"/>
      <c r="K193" s="431"/>
      <c r="L193" s="106"/>
    </row>
    <row r="194" spans="3:12" s="104" customFormat="1" ht="14.25" customHeight="1" thickBot="1">
      <c r="C194" s="107"/>
      <c r="E194" s="20" t="s">
        <v>249</v>
      </c>
      <c r="F194" s="18"/>
      <c r="G194" s="18"/>
      <c r="H194" s="131" t="s">
        <v>10</v>
      </c>
      <c r="I194" s="19" t="s">
        <v>30</v>
      </c>
      <c r="J194" s="130"/>
      <c r="K194" s="141">
        <f>L45</f>
        <v>3.64</v>
      </c>
      <c r="L194" s="106"/>
    </row>
    <row r="195" spans="3:12" s="104" customFormat="1" ht="14.25" customHeight="1" thickBot="1">
      <c r="C195" s="107"/>
      <c r="E195" s="387" t="s">
        <v>107</v>
      </c>
      <c r="F195" s="388"/>
      <c r="G195" s="388"/>
      <c r="H195" s="389"/>
      <c r="I195" s="426">
        <f>I193/K194</f>
        <v>1.6016483516483515</v>
      </c>
      <c r="J195" s="435"/>
      <c r="K195" s="428"/>
      <c r="L195" s="106"/>
    </row>
    <row r="196" spans="3:12" ht="14.25" customHeight="1" thickBot="1">
      <c r="C196" s="127"/>
      <c r="D196" s="128"/>
      <c r="E196" s="21"/>
      <c r="F196" s="21"/>
      <c r="G196" s="21"/>
      <c r="H196" s="21"/>
      <c r="I196" s="21"/>
      <c r="J196" s="129"/>
      <c r="K196" s="21"/>
      <c r="L196" s="120"/>
    </row>
    <row r="197" spans="3:12" s="100" customFormat="1" ht="14.25" customHeight="1" thickBot="1">
      <c r="C197" s="371" t="s">
        <v>106</v>
      </c>
      <c r="D197" s="372"/>
      <c r="E197" s="372"/>
      <c r="F197" s="372"/>
      <c r="G197" s="372"/>
      <c r="H197" s="372"/>
      <c r="I197" s="372"/>
      <c r="J197" s="372"/>
      <c r="K197" s="372"/>
      <c r="L197" s="373"/>
    </row>
    <row r="198" spans="3:12" s="104" customFormat="1" ht="14.25" customHeight="1">
      <c r="C198" s="105" t="s">
        <v>151</v>
      </c>
      <c r="D198" s="17"/>
      <c r="E198" s="24"/>
      <c r="F198" s="24"/>
      <c r="G198" s="24"/>
      <c r="H198" s="24"/>
      <c r="I198" s="24"/>
      <c r="J198" s="17"/>
      <c r="K198" s="17"/>
      <c r="L198" s="106"/>
    </row>
    <row r="199" spans="3:12" s="104" customFormat="1" ht="14.25" customHeight="1" thickBot="1">
      <c r="C199" s="107"/>
      <c r="D199" s="17"/>
      <c r="E199" s="24"/>
      <c r="F199" s="24"/>
      <c r="G199" s="24"/>
      <c r="H199" s="24"/>
      <c r="I199" s="24"/>
      <c r="J199" s="17"/>
      <c r="K199" s="17"/>
      <c r="L199" s="106"/>
    </row>
    <row r="200" spans="3:12" s="104" customFormat="1" ht="14.25" customHeight="1" thickBot="1">
      <c r="C200" s="107"/>
      <c r="E200" s="19" t="s">
        <v>250</v>
      </c>
      <c r="F200" s="15"/>
      <c r="G200" s="15"/>
      <c r="H200" s="108" t="s">
        <v>11</v>
      </c>
      <c r="I200" s="393">
        <f>L26</f>
        <v>26.08</v>
      </c>
      <c r="J200" s="411"/>
      <c r="K200" s="470"/>
      <c r="L200" s="106"/>
    </row>
    <row r="201" spans="3:12" s="104" customFormat="1" ht="14.25" customHeight="1" thickBot="1">
      <c r="C201" s="107"/>
      <c r="E201" s="20" t="s">
        <v>251</v>
      </c>
      <c r="F201" s="18"/>
      <c r="G201" s="18"/>
      <c r="H201" s="131" t="s">
        <v>12</v>
      </c>
      <c r="I201" s="418">
        <f>L27</f>
        <v>35.12</v>
      </c>
      <c r="J201" s="419"/>
      <c r="K201" s="420"/>
      <c r="L201" s="106"/>
    </row>
    <row r="202" spans="3:12" s="104" customFormat="1" ht="14.25" customHeight="1" thickBot="1">
      <c r="C202" s="107"/>
      <c r="E202" s="20" t="s">
        <v>252</v>
      </c>
      <c r="F202" s="18"/>
      <c r="G202" s="18"/>
      <c r="H202" s="131" t="s">
        <v>13</v>
      </c>
      <c r="I202" s="19" t="s">
        <v>14</v>
      </c>
      <c r="J202" s="130"/>
      <c r="K202" s="141">
        <f>L47</f>
        <v>15</v>
      </c>
      <c r="L202" s="106"/>
    </row>
    <row r="203" spans="3:12" s="104" customFormat="1" ht="14.25" customHeight="1" thickBot="1">
      <c r="C203" s="107"/>
      <c r="E203" s="20" t="s">
        <v>253</v>
      </c>
      <c r="F203" s="18"/>
      <c r="G203" s="18"/>
      <c r="H203" s="131" t="s">
        <v>15</v>
      </c>
      <c r="I203" s="19" t="s">
        <v>14</v>
      </c>
      <c r="J203" s="130"/>
      <c r="K203" s="141">
        <f>L48</f>
        <v>11</v>
      </c>
      <c r="L203" s="106"/>
    </row>
    <row r="204" spans="3:12" s="104" customFormat="1" ht="14.25" customHeight="1" thickBot="1">
      <c r="C204" s="107"/>
      <c r="E204" s="20" t="s">
        <v>254</v>
      </c>
      <c r="F204" s="18"/>
      <c r="G204" s="18"/>
      <c r="H204" s="131" t="s">
        <v>16</v>
      </c>
      <c r="I204" s="152" t="s">
        <v>17</v>
      </c>
      <c r="J204" s="121"/>
      <c r="K204" s="153">
        <f>L49</f>
        <v>30000</v>
      </c>
      <c r="L204" s="106"/>
    </row>
    <row r="205" spans="3:12" s="104" customFormat="1" ht="14.25" customHeight="1" thickBot="1">
      <c r="C205" s="107"/>
      <c r="E205" s="20" t="s">
        <v>255</v>
      </c>
      <c r="F205" s="18"/>
      <c r="G205" s="18"/>
      <c r="H205" s="154" t="s">
        <v>18</v>
      </c>
      <c r="I205" s="140" t="s">
        <v>17</v>
      </c>
      <c r="J205" s="130"/>
      <c r="K205" s="155">
        <f>L50</f>
        <v>50000</v>
      </c>
      <c r="L205" s="106"/>
    </row>
    <row r="206" spans="3:12" s="104" customFormat="1" ht="14.25" customHeight="1" thickBot="1">
      <c r="C206" s="107"/>
      <c r="E206" s="20" t="s">
        <v>256</v>
      </c>
      <c r="F206" s="18"/>
      <c r="G206" s="18"/>
      <c r="H206" s="131" t="s">
        <v>19</v>
      </c>
      <c r="I206" s="20" t="s">
        <v>14</v>
      </c>
      <c r="J206" s="156"/>
      <c r="K206" s="157">
        <f>L51</f>
        <v>10</v>
      </c>
      <c r="L206" s="106"/>
    </row>
    <row r="207" spans="3:12" s="104" customFormat="1" ht="14.25" customHeight="1" thickBot="1">
      <c r="C207" s="107"/>
      <c r="E207" s="387" t="s">
        <v>107</v>
      </c>
      <c r="F207" s="388"/>
      <c r="G207" s="388"/>
      <c r="H207" s="389"/>
      <c r="I207" s="426">
        <f>((I200*(K202+K206))/K204)+((I201*K203)/K205)</f>
        <v>0.029459733333333335</v>
      </c>
      <c r="J207" s="435"/>
      <c r="K207" s="428"/>
      <c r="L207" s="106"/>
    </row>
    <row r="208" spans="3:12" ht="14.25" customHeight="1" thickBot="1">
      <c r="C208" s="117"/>
      <c r="D208" s="26"/>
      <c r="E208" s="26"/>
      <c r="F208" s="26"/>
      <c r="G208" s="26"/>
      <c r="H208" s="26"/>
      <c r="I208" s="26"/>
      <c r="J208" s="26"/>
      <c r="K208" s="145"/>
      <c r="L208" s="166"/>
    </row>
    <row r="209" spans="3:12" s="100" customFormat="1" ht="14.25" customHeight="1" thickBot="1">
      <c r="C209" s="371" t="s">
        <v>20</v>
      </c>
      <c r="D209" s="372"/>
      <c r="E209" s="372"/>
      <c r="F209" s="372"/>
      <c r="G209" s="372"/>
      <c r="H209" s="372"/>
      <c r="I209" s="372"/>
      <c r="J209" s="372"/>
      <c r="K209" s="372"/>
      <c r="L209" s="373"/>
    </row>
    <row r="210" spans="3:12" s="104" customFormat="1" ht="14.25" customHeight="1">
      <c r="C210" s="105" t="s">
        <v>21</v>
      </c>
      <c r="D210" s="17"/>
      <c r="E210" s="24"/>
      <c r="F210" s="24"/>
      <c r="G210" s="24"/>
      <c r="H210" s="24"/>
      <c r="I210" s="24"/>
      <c r="J210" s="17"/>
      <c r="K210" s="17"/>
      <c r="L210" s="106"/>
    </row>
    <row r="211" spans="3:12" s="104" customFormat="1" ht="14.25" customHeight="1" thickBot="1">
      <c r="C211" s="105"/>
      <c r="D211" s="17"/>
      <c r="E211" s="24"/>
      <c r="F211" s="24"/>
      <c r="G211" s="24"/>
      <c r="H211" s="17"/>
      <c r="I211" s="24"/>
      <c r="J211" s="17"/>
      <c r="K211" s="17"/>
      <c r="L211" s="106"/>
    </row>
    <row r="212" spans="3:12" s="104" customFormat="1" ht="14.25" customHeight="1" thickBot="1">
      <c r="C212" s="107"/>
      <c r="E212" s="19" t="s">
        <v>257</v>
      </c>
      <c r="F212" s="15"/>
      <c r="G212" s="15"/>
      <c r="H212" s="108" t="s">
        <v>22</v>
      </c>
      <c r="I212" s="393">
        <f>L28</f>
        <v>446.82667236510827</v>
      </c>
      <c r="J212" s="411"/>
      <c r="K212" s="470"/>
      <c r="L212" s="106"/>
    </row>
    <row r="213" spans="3:12" s="104" customFormat="1" ht="14.25" customHeight="1" thickBot="1">
      <c r="C213" s="107"/>
      <c r="E213" s="20" t="s">
        <v>258</v>
      </c>
      <c r="F213" s="18"/>
      <c r="G213" s="18"/>
      <c r="H213" s="131" t="s">
        <v>23</v>
      </c>
      <c r="I213" s="19" t="s">
        <v>161</v>
      </c>
      <c r="J213" s="130"/>
      <c r="K213" s="155">
        <f>L38</f>
        <v>4000</v>
      </c>
      <c r="L213" s="106"/>
    </row>
    <row r="214" spans="3:12" s="104" customFormat="1" ht="14.25" customHeight="1" thickBot="1">
      <c r="C214" s="107"/>
      <c r="E214" s="387" t="s">
        <v>107</v>
      </c>
      <c r="F214" s="388"/>
      <c r="G214" s="388"/>
      <c r="H214" s="389"/>
      <c r="I214" s="432">
        <f>I212/K213</f>
        <v>0.11170666809127706</v>
      </c>
      <c r="J214" s="433"/>
      <c r="K214" s="434"/>
      <c r="L214" s="106"/>
    </row>
    <row r="215" spans="3:12" ht="14.25" customHeight="1" thickBot="1">
      <c r="C215" s="160"/>
      <c r="D215" s="161"/>
      <c r="E215" s="161"/>
      <c r="F215" s="161"/>
      <c r="G215" s="161"/>
      <c r="H215" s="161"/>
      <c r="I215" s="161"/>
      <c r="J215" s="161"/>
      <c r="K215" s="161"/>
      <c r="L215" s="162"/>
    </row>
    <row r="216" spans="3:12" s="100" customFormat="1" ht="14.25" customHeight="1" thickBot="1">
      <c r="C216" s="371" t="s">
        <v>24</v>
      </c>
      <c r="D216" s="372"/>
      <c r="E216" s="372"/>
      <c r="F216" s="372"/>
      <c r="G216" s="372"/>
      <c r="H216" s="372"/>
      <c r="I216" s="372"/>
      <c r="J216" s="372"/>
      <c r="K216" s="372"/>
      <c r="L216" s="373"/>
    </row>
    <row r="217" spans="3:12" s="104" customFormat="1" ht="14.25" customHeight="1">
      <c r="C217" s="105" t="s">
        <v>259</v>
      </c>
      <c r="D217" s="17"/>
      <c r="E217" s="24"/>
      <c r="F217" s="24"/>
      <c r="G217" s="24"/>
      <c r="H217" s="24"/>
      <c r="I217" s="24"/>
      <c r="J217" s="17"/>
      <c r="K217" s="17"/>
      <c r="L217" s="106"/>
    </row>
    <row r="218" spans="3:12" s="104" customFormat="1" ht="14.25" customHeight="1" thickBot="1">
      <c r="C218" s="107"/>
      <c r="D218" s="17"/>
      <c r="E218" s="24"/>
      <c r="F218" s="24"/>
      <c r="G218" s="24"/>
      <c r="H218" s="24"/>
      <c r="I218" s="24"/>
      <c r="J218" s="17"/>
      <c r="K218" s="17"/>
      <c r="L218" s="106"/>
    </row>
    <row r="219" spans="3:12" s="104" customFormat="1" ht="14.25" customHeight="1" thickBot="1">
      <c r="C219" s="107"/>
      <c r="E219" s="19" t="s">
        <v>124</v>
      </c>
      <c r="F219" s="15"/>
      <c r="G219" s="15"/>
      <c r="H219" s="108" t="s">
        <v>114</v>
      </c>
      <c r="I219" s="393">
        <f>L14</f>
        <v>2856.7</v>
      </c>
      <c r="J219" s="411"/>
      <c r="K219" s="470"/>
      <c r="L219" s="106"/>
    </row>
    <row r="220" spans="3:12" s="104" customFormat="1" ht="14.25" customHeight="1" thickBot="1">
      <c r="C220" s="107"/>
      <c r="E220" s="20" t="s">
        <v>125</v>
      </c>
      <c r="F220" s="18"/>
      <c r="G220" s="18"/>
      <c r="H220" s="131" t="s">
        <v>115</v>
      </c>
      <c r="I220" s="418">
        <f>L15</f>
        <v>0</v>
      </c>
      <c r="J220" s="419"/>
      <c r="K220" s="420"/>
      <c r="L220" s="106"/>
    </row>
    <row r="221" spans="3:12" s="104" customFormat="1" ht="14.25" customHeight="1" thickBot="1">
      <c r="C221" s="107"/>
      <c r="E221" s="20" t="s">
        <v>143</v>
      </c>
      <c r="F221" s="18"/>
      <c r="G221" s="18"/>
      <c r="H221" s="131" t="s">
        <v>142</v>
      </c>
      <c r="I221" s="418">
        <f>L16</f>
        <v>0</v>
      </c>
      <c r="J221" s="419"/>
      <c r="K221" s="420"/>
      <c r="L221" s="106"/>
    </row>
    <row r="222" spans="3:12" s="104" customFormat="1" ht="14.25" customHeight="1" thickBot="1">
      <c r="C222" s="107"/>
      <c r="E222" s="20" t="s">
        <v>210</v>
      </c>
      <c r="F222" s="18"/>
      <c r="G222" s="18"/>
      <c r="H222" s="131" t="s">
        <v>211</v>
      </c>
      <c r="I222" s="418">
        <f>L14</f>
        <v>2856.7</v>
      </c>
      <c r="J222" s="419"/>
      <c r="K222" s="420"/>
      <c r="L222" s="106"/>
    </row>
    <row r="223" spans="3:12" s="104" customFormat="1" ht="14.25" customHeight="1" thickBot="1">
      <c r="C223" s="107"/>
      <c r="E223" s="20" t="s">
        <v>212</v>
      </c>
      <c r="F223" s="18"/>
      <c r="G223" s="18"/>
      <c r="H223" s="131" t="s">
        <v>213</v>
      </c>
      <c r="I223" s="418">
        <f>L15</f>
        <v>0</v>
      </c>
      <c r="J223" s="419"/>
      <c r="K223" s="420"/>
      <c r="L223" s="106"/>
    </row>
    <row r="224" spans="3:12" s="104" customFormat="1" ht="14.25" customHeight="1" thickBot="1">
      <c r="C224" s="107"/>
      <c r="E224" s="20" t="s">
        <v>260</v>
      </c>
      <c r="F224" s="18"/>
      <c r="G224" s="18"/>
      <c r="H224" s="131" t="s">
        <v>215</v>
      </c>
      <c r="I224" s="418">
        <f>L16</f>
        <v>0</v>
      </c>
      <c r="J224" s="419"/>
      <c r="K224" s="420"/>
      <c r="L224" s="106"/>
    </row>
    <row r="225" spans="3:12" s="104" customFormat="1" ht="14.25" customHeight="1" thickBot="1">
      <c r="C225" s="107"/>
      <c r="E225" s="20" t="s">
        <v>261</v>
      </c>
      <c r="F225" s="18"/>
      <c r="G225" s="18"/>
      <c r="H225" s="131" t="s">
        <v>25</v>
      </c>
      <c r="I225" s="418">
        <f>L23</f>
        <v>714.18</v>
      </c>
      <c r="J225" s="480"/>
      <c r="K225" s="481"/>
      <c r="L225" s="106"/>
    </row>
    <row r="226" spans="3:12" s="104" customFormat="1" ht="14.25" customHeight="1" thickBot="1">
      <c r="C226" s="107"/>
      <c r="E226" s="20" t="s">
        <v>246</v>
      </c>
      <c r="F226" s="18"/>
      <c r="G226" s="18"/>
      <c r="H226" s="131" t="s">
        <v>5</v>
      </c>
      <c r="I226" s="19" t="s">
        <v>420</v>
      </c>
      <c r="J226" s="130"/>
      <c r="K226" s="139" t="str">
        <f>L34</f>
        <v>7</v>
      </c>
      <c r="L226" s="106"/>
    </row>
    <row r="227" spans="3:12" s="104" customFormat="1" ht="14.25" customHeight="1" thickBot="1">
      <c r="C227" s="107"/>
      <c r="E227" s="20" t="s">
        <v>241</v>
      </c>
      <c r="F227" s="18"/>
      <c r="G227" s="18"/>
      <c r="H227" s="131" t="s">
        <v>221</v>
      </c>
      <c r="I227" s="152" t="s">
        <v>420</v>
      </c>
      <c r="J227" s="121"/>
      <c r="K227" s="192" t="str">
        <f>L35</f>
        <v>4</v>
      </c>
      <c r="L227" s="106"/>
    </row>
    <row r="228" spans="3:12" s="104" customFormat="1" ht="14.25" customHeight="1" thickBot="1">
      <c r="C228" s="107"/>
      <c r="E228" s="20" t="s">
        <v>262</v>
      </c>
      <c r="F228" s="18"/>
      <c r="G228" s="18"/>
      <c r="H228" s="131" t="s">
        <v>26</v>
      </c>
      <c r="I228" s="152" t="s">
        <v>29</v>
      </c>
      <c r="J228" s="121"/>
      <c r="K228" s="197">
        <f>L41</f>
        <v>20</v>
      </c>
      <c r="L228" s="106"/>
    </row>
    <row r="229" spans="3:12" s="104" customFormat="1" ht="14.25" customHeight="1" thickBot="1">
      <c r="C229" s="107"/>
      <c r="E229" s="20" t="s">
        <v>263</v>
      </c>
      <c r="F229" s="18"/>
      <c r="G229" s="18"/>
      <c r="H229" s="154" t="s">
        <v>27</v>
      </c>
      <c r="I229" s="140" t="s">
        <v>161</v>
      </c>
      <c r="J229" s="164"/>
      <c r="K229" s="155">
        <f>L42</f>
        <v>275000</v>
      </c>
      <c r="L229" s="106"/>
    </row>
    <row r="230" spans="3:12" s="104" customFormat="1" ht="14.25" customHeight="1" thickBot="1">
      <c r="C230" s="107"/>
      <c r="E230" s="387" t="s">
        <v>107</v>
      </c>
      <c r="F230" s="388"/>
      <c r="G230" s="388"/>
      <c r="H230" s="389"/>
      <c r="I230" s="503">
        <f>(((((I219+I220+I221)*K226)+(I222+I223+I224)*K227)*((K228/100)+1)+(I225*K226)+(I225*K227))/K229)</f>
        <v>0.1656888</v>
      </c>
      <c r="J230" s="504"/>
      <c r="K230" s="505"/>
      <c r="L230" s="203"/>
    </row>
    <row r="231" spans="3:12" ht="14.25" customHeight="1" thickBot="1">
      <c r="C231" s="225"/>
      <c r="D231" s="67"/>
      <c r="E231" s="67"/>
      <c r="F231" s="67"/>
      <c r="G231" s="67"/>
      <c r="H231" s="67"/>
      <c r="I231" s="209"/>
      <c r="J231" s="67"/>
      <c r="K231" s="67"/>
      <c r="L231" s="166"/>
    </row>
    <row r="232" spans="3:12" ht="14.25" customHeight="1" thickBot="1">
      <c r="C232" s="371" t="s">
        <v>531</v>
      </c>
      <c r="D232" s="372"/>
      <c r="E232" s="372"/>
      <c r="F232" s="372"/>
      <c r="G232" s="372"/>
      <c r="H232" s="372"/>
      <c r="I232" s="372"/>
      <c r="J232" s="372"/>
      <c r="K232" s="372"/>
      <c r="L232" s="373"/>
    </row>
    <row r="233" spans="3:12" ht="14.25" customHeight="1">
      <c r="C233" s="315" t="s">
        <v>532</v>
      </c>
      <c r="D233" s="307"/>
      <c r="E233" s="24"/>
      <c r="F233" s="24"/>
      <c r="G233" s="24"/>
      <c r="H233" s="24"/>
      <c r="I233" s="24"/>
      <c r="J233" s="17"/>
      <c r="K233" s="17"/>
      <c r="L233" s="308"/>
    </row>
    <row r="234" spans="3:12" ht="14.25" customHeight="1" thickBot="1">
      <c r="C234" s="105"/>
      <c r="D234" s="17"/>
      <c r="E234" s="24"/>
      <c r="F234" s="24"/>
      <c r="G234" s="24"/>
      <c r="H234" s="17"/>
      <c r="I234" s="24"/>
      <c r="J234" s="17"/>
      <c r="K234" s="17"/>
      <c r="L234" s="106"/>
    </row>
    <row r="235" spans="3:12" ht="14.25" customHeight="1" thickBot="1">
      <c r="C235" s="107"/>
      <c r="D235" s="104"/>
      <c r="E235" s="19" t="s">
        <v>539</v>
      </c>
      <c r="F235" s="15"/>
      <c r="G235" s="15"/>
      <c r="H235" s="108" t="s">
        <v>536</v>
      </c>
      <c r="I235" s="429">
        <f>L25</f>
        <v>3.093</v>
      </c>
      <c r="J235" s="430"/>
      <c r="K235" s="431"/>
      <c r="L235" s="106"/>
    </row>
    <row r="236" spans="3:12" ht="14.25" customHeight="1" thickBot="1">
      <c r="C236" s="107"/>
      <c r="D236" s="104"/>
      <c r="E236" s="20" t="s">
        <v>249</v>
      </c>
      <c r="F236" s="18"/>
      <c r="G236" s="18"/>
      <c r="H236" s="131" t="s">
        <v>10</v>
      </c>
      <c r="I236" s="19" t="s">
        <v>30</v>
      </c>
      <c r="J236" s="130"/>
      <c r="K236" s="141">
        <f>L45</f>
        <v>3.64</v>
      </c>
      <c r="L236" s="106"/>
    </row>
    <row r="237" spans="3:12" ht="14.25" customHeight="1" thickBot="1">
      <c r="C237" s="107"/>
      <c r="D237" s="104"/>
      <c r="E237" s="20" t="s">
        <v>540</v>
      </c>
      <c r="F237" s="18"/>
      <c r="G237" s="18"/>
      <c r="H237" s="131" t="s">
        <v>535</v>
      </c>
      <c r="I237" s="19" t="s">
        <v>30</v>
      </c>
      <c r="J237" s="130"/>
      <c r="K237" s="313">
        <f>L46</f>
        <v>0.0686</v>
      </c>
      <c r="L237" s="106"/>
    </row>
    <row r="238" spans="3:12" ht="14.25" customHeight="1" thickBot="1">
      <c r="C238" s="107"/>
      <c r="D238" s="104"/>
      <c r="E238" s="387" t="s">
        <v>107</v>
      </c>
      <c r="F238" s="388"/>
      <c r="G238" s="388"/>
      <c r="H238" s="389"/>
      <c r="I238" s="426">
        <f>(I235/K236)*K237</f>
        <v>0.05829115384615384</v>
      </c>
      <c r="J238" s="435"/>
      <c r="K238" s="428"/>
      <c r="L238" s="106"/>
    </row>
    <row r="239" spans="3:12" ht="14.25" customHeight="1" thickBot="1">
      <c r="C239" s="250"/>
      <c r="D239" s="314"/>
      <c r="E239" s="25"/>
      <c r="F239" s="25"/>
      <c r="G239" s="25"/>
      <c r="H239" s="25"/>
      <c r="I239" s="306"/>
      <c r="J239" s="306"/>
      <c r="K239" s="306"/>
      <c r="L239" s="119"/>
    </row>
    <row r="240" spans="3:12" ht="14.25" customHeight="1">
      <c r="C240" s="316"/>
      <c r="D240" s="100"/>
      <c r="E240" s="100"/>
      <c r="F240" s="100"/>
      <c r="G240" s="100"/>
      <c r="H240" s="100"/>
      <c r="I240" s="210"/>
      <c r="J240" s="100"/>
      <c r="K240" s="100"/>
      <c r="L240" s="100"/>
    </row>
    <row r="241" s="100" customFormat="1" ht="14.25" customHeight="1"/>
    <row r="242" spans="3:12" ht="14.25" customHeight="1">
      <c r="C242" s="174"/>
      <c r="D242" s="175"/>
      <c r="L242" s="175"/>
    </row>
    <row r="243" spans="1:12" s="104" customFormat="1" ht="14.25" customHeight="1">
      <c r="A243" s="438" t="s">
        <v>370</v>
      </c>
      <c r="B243" s="438"/>
      <c r="C243" s="438"/>
      <c r="D243" s="438"/>
      <c r="E243" s="438"/>
      <c r="F243" s="438"/>
      <c r="G243" s="438"/>
      <c r="H243" s="438"/>
      <c r="I243" s="438"/>
      <c r="J243" s="438"/>
      <c r="K243" s="438"/>
      <c r="L243" s="438"/>
    </row>
    <row r="244" spans="1:12" s="104" customFormat="1" ht="14.25" customHeight="1">
      <c r="A244" s="51"/>
      <c r="B244" s="51"/>
      <c r="C244" s="100"/>
      <c r="D244" s="168"/>
      <c r="E244" s="51"/>
      <c r="F244" s="51"/>
      <c r="G244" s="51"/>
      <c r="H244" s="51"/>
      <c r="I244" s="51"/>
      <c r="J244" s="51"/>
      <c r="K244" s="51"/>
      <c r="L244" s="168"/>
    </row>
    <row r="245" spans="1:12" s="104" customFormat="1" ht="14.25" customHeight="1">
      <c r="A245" s="439" t="s">
        <v>371</v>
      </c>
      <c r="B245" s="440"/>
      <c r="C245" s="440"/>
      <c r="D245" s="440"/>
      <c r="E245" s="440"/>
      <c r="F245" s="440"/>
      <c r="G245" s="440"/>
      <c r="H245" s="440"/>
      <c r="I245" s="440"/>
      <c r="J245" s="440"/>
      <c r="K245" s="440"/>
      <c r="L245" s="440"/>
    </row>
    <row r="246" spans="1:12" s="104" customFormat="1" ht="14.25" customHeight="1">
      <c r="A246" s="440"/>
      <c r="B246" s="440"/>
      <c r="C246" s="440"/>
      <c r="D246" s="440"/>
      <c r="E246" s="440"/>
      <c r="F246" s="440"/>
      <c r="G246" s="440"/>
      <c r="H246" s="440"/>
      <c r="I246" s="440"/>
      <c r="J246" s="440"/>
      <c r="K246" s="440"/>
      <c r="L246" s="440"/>
    </row>
    <row r="247" spans="1:12" ht="14.25" customHeight="1">
      <c r="A247" s="440"/>
      <c r="B247" s="440"/>
      <c r="C247" s="440"/>
      <c r="D247" s="440"/>
      <c r="E247" s="440"/>
      <c r="F247" s="440"/>
      <c r="G247" s="440"/>
      <c r="H247" s="440"/>
      <c r="I247" s="440"/>
      <c r="J247" s="440"/>
      <c r="K247" s="440"/>
      <c r="L247" s="440"/>
    </row>
    <row r="248" spans="1:12" ht="14.25" customHeight="1">
      <c r="A248" s="169"/>
      <c r="B248" s="169"/>
      <c r="C248" s="169"/>
      <c r="D248" s="169"/>
      <c r="E248" s="169"/>
      <c r="F248" s="169"/>
      <c r="G248" s="169"/>
      <c r="H248" s="169"/>
      <c r="I248" s="169"/>
      <c r="J248" s="169"/>
      <c r="K248" s="169"/>
      <c r="L248" s="169"/>
    </row>
    <row r="249" spans="1:12" ht="14.25" customHeight="1">
      <c r="A249" s="436" t="s">
        <v>372</v>
      </c>
      <c r="B249" s="437"/>
      <c r="C249" s="437"/>
      <c r="D249" s="437"/>
      <c r="E249" s="437"/>
      <c r="F249" s="437"/>
      <c r="G249" s="437"/>
      <c r="H249" s="437"/>
      <c r="I249" s="437"/>
      <c r="J249" s="437"/>
      <c r="K249" s="437"/>
      <c r="L249" s="437"/>
    </row>
    <row r="250" spans="1:12" ht="14.25" customHeight="1">
      <c r="A250" s="437"/>
      <c r="B250" s="437"/>
      <c r="C250" s="437"/>
      <c r="D250" s="437"/>
      <c r="E250" s="437"/>
      <c r="F250" s="437"/>
      <c r="G250" s="437"/>
      <c r="H250" s="437"/>
      <c r="I250" s="437"/>
      <c r="J250" s="437"/>
      <c r="K250" s="437"/>
      <c r="L250" s="437"/>
    </row>
    <row r="251" spans="1:12" ht="14.25" customHeight="1">
      <c r="A251" s="170"/>
      <c r="B251" s="170"/>
      <c r="C251" s="171"/>
      <c r="D251" s="170"/>
      <c r="E251" s="170"/>
      <c r="F251" s="170"/>
      <c r="G251" s="170"/>
      <c r="H251" s="170"/>
      <c r="I251" s="170"/>
      <c r="J251" s="170"/>
      <c r="K251" s="170"/>
      <c r="L251" s="172"/>
    </row>
    <row r="252" spans="1:12" s="104" customFormat="1" ht="14.25" customHeight="1">
      <c r="A252" s="436" t="s">
        <v>373</v>
      </c>
      <c r="B252" s="437"/>
      <c r="C252" s="437"/>
      <c r="D252" s="437"/>
      <c r="E252" s="437"/>
      <c r="F252" s="437"/>
      <c r="G252" s="437"/>
      <c r="H252" s="437"/>
      <c r="I252" s="437"/>
      <c r="J252" s="437"/>
      <c r="K252" s="437"/>
      <c r="L252" s="437"/>
    </row>
    <row r="253" spans="1:12" s="104" customFormat="1" ht="14.25" customHeight="1">
      <c r="A253" s="437"/>
      <c r="B253" s="437"/>
      <c r="C253" s="437"/>
      <c r="D253" s="437"/>
      <c r="E253" s="437"/>
      <c r="F253" s="437"/>
      <c r="G253" s="437"/>
      <c r="H253" s="437"/>
      <c r="I253" s="437"/>
      <c r="J253" s="437"/>
      <c r="K253" s="437"/>
      <c r="L253" s="437"/>
    </row>
    <row r="254" spans="1:12" s="104" customFormat="1" ht="14.25" customHeight="1">
      <c r="A254" s="437"/>
      <c r="B254" s="437"/>
      <c r="C254" s="437"/>
      <c r="D254" s="437"/>
      <c r="E254" s="437"/>
      <c r="F254" s="437"/>
      <c r="G254" s="437"/>
      <c r="H254" s="437"/>
      <c r="I254" s="437"/>
      <c r="J254" s="437"/>
      <c r="K254" s="437"/>
      <c r="L254" s="437"/>
    </row>
    <row r="255" spans="1:12" s="104" customFormat="1" ht="14.25" customHeight="1">
      <c r="A255" s="170"/>
      <c r="B255" s="170"/>
      <c r="C255" s="171"/>
      <c r="D255" s="170"/>
      <c r="E255" s="170"/>
      <c r="F255" s="170"/>
      <c r="G255" s="170"/>
      <c r="H255" s="170"/>
      <c r="I255" s="170"/>
      <c r="J255" s="170"/>
      <c r="K255" s="170"/>
      <c r="L255" s="173"/>
    </row>
    <row r="256" spans="1:12" s="104" customFormat="1" ht="14.25" customHeight="1">
      <c r="A256" s="436" t="s">
        <v>374</v>
      </c>
      <c r="B256" s="437"/>
      <c r="C256" s="437"/>
      <c r="D256" s="437"/>
      <c r="E256" s="437"/>
      <c r="F256" s="437"/>
      <c r="G256" s="437"/>
      <c r="H256" s="437"/>
      <c r="I256" s="437"/>
      <c r="J256" s="437"/>
      <c r="K256" s="437"/>
      <c r="L256" s="437"/>
    </row>
    <row r="257" spans="1:12" s="104" customFormat="1" ht="14.25" customHeight="1">
      <c r="A257" s="437"/>
      <c r="B257" s="437"/>
      <c r="C257" s="437"/>
      <c r="D257" s="437"/>
      <c r="E257" s="437"/>
      <c r="F257" s="437"/>
      <c r="G257" s="437"/>
      <c r="H257" s="437"/>
      <c r="I257" s="437"/>
      <c r="J257" s="437"/>
      <c r="K257" s="437"/>
      <c r="L257" s="437"/>
    </row>
    <row r="258" spans="1:12" s="104" customFormat="1" ht="14.25" customHeight="1">
      <c r="A258" s="437"/>
      <c r="B258" s="437"/>
      <c r="C258" s="437"/>
      <c r="D258" s="437"/>
      <c r="E258" s="437"/>
      <c r="F258" s="437"/>
      <c r="G258" s="437"/>
      <c r="H258" s="437"/>
      <c r="I258" s="437"/>
      <c r="J258" s="437"/>
      <c r="K258" s="437"/>
      <c r="L258" s="437"/>
    </row>
    <row r="259" spans="3:12" s="104" customFormat="1" ht="14.25" customHeight="1">
      <c r="C259" s="176"/>
      <c r="L259" s="165"/>
    </row>
    <row r="260" spans="3:12" s="104" customFormat="1" ht="14.25" customHeight="1">
      <c r="C260" s="176"/>
      <c r="L260" s="165"/>
    </row>
    <row r="261" spans="3:12" ht="14.25" customHeight="1">
      <c r="C261" s="21"/>
      <c r="D261" s="11"/>
      <c r="L261" s="11"/>
    </row>
    <row r="262" spans="3:12" ht="14.25" customHeight="1">
      <c r="C262" s="21"/>
      <c r="D262" s="11"/>
      <c r="L262" s="11"/>
    </row>
    <row r="263" spans="3:12" ht="14.25" customHeight="1">
      <c r="C263" s="100"/>
      <c r="D263" s="168"/>
      <c r="L263" s="168"/>
    </row>
    <row r="264" spans="3:12" ht="14.25" customHeight="1">
      <c r="C264" s="100"/>
      <c r="D264" s="168"/>
      <c r="L264" s="168"/>
    </row>
    <row r="265" spans="3:12" ht="14.25" customHeight="1">
      <c r="C265" s="174"/>
      <c r="D265" s="175"/>
      <c r="L265" s="175"/>
    </row>
    <row r="266" spans="3:12" ht="14.25" customHeight="1">
      <c r="C266" s="174"/>
      <c r="D266" s="175"/>
      <c r="L266" s="175"/>
    </row>
    <row r="267" spans="3:12" s="104" customFormat="1" ht="14.25" customHeight="1">
      <c r="C267" s="176"/>
      <c r="L267" s="17"/>
    </row>
    <row r="268" spans="3:12" s="104" customFormat="1" ht="14.25" customHeight="1">
      <c r="C268" s="176"/>
      <c r="L268" s="17"/>
    </row>
    <row r="269" spans="3:12" s="104" customFormat="1" ht="14.25" customHeight="1">
      <c r="C269" s="176"/>
      <c r="L269" s="17"/>
    </row>
    <row r="270" spans="3:12" s="104" customFormat="1" ht="14.25" customHeight="1">
      <c r="C270" s="176"/>
      <c r="L270" s="17"/>
    </row>
    <row r="271" spans="3:12" s="104" customFormat="1" ht="14.25" customHeight="1">
      <c r="C271" s="176"/>
      <c r="L271" s="165"/>
    </row>
    <row r="272" spans="3:12" s="104" customFormat="1" ht="14.25" customHeight="1">
      <c r="C272" s="176"/>
      <c r="L272" s="165"/>
    </row>
    <row r="273" spans="3:12" s="104" customFormat="1" ht="14.25" customHeight="1">
      <c r="C273" s="176"/>
      <c r="L273" s="165"/>
    </row>
    <row r="274" spans="3:12" ht="14.25" customHeight="1">
      <c r="C274" s="21"/>
      <c r="D274" s="11"/>
      <c r="L274" s="11"/>
    </row>
    <row r="275" spans="3:12" ht="14.25" customHeight="1">
      <c r="C275" s="100"/>
      <c r="D275" s="168"/>
      <c r="L275" s="168"/>
    </row>
    <row r="276" spans="3:12" ht="14.25" customHeight="1">
      <c r="C276" s="100"/>
      <c r="D276" s="168"/>
      <c r="L276" s="168"/>
    </row>
    <row r="277" spans="3:12" ht="14.25" customHeight="1">
      <c r="C277" s="174"/>
      <c r="D277" s="175"/>
      <c r="L277" s="175"/>
    </row>
    <row r="278" spans="3:12" ht="14.25" customHeight="1">
      <c r="C278" s="174"/>
      <c r="D278" s="175"/>
      <c r="L278" s="175"/>
    </row>
    <row r="279" spans="3:12" s="104" customFormat="1" ht="14.25" customHeight="1">
      <c r="C279" s="176"/>
      <c r="L279" s="17"/>
    </row>
    <row r="280" spans="3:12" s="104" customFormat="1" ht="14.25" customHeight="1">
      <c r="C280" s="176"/>
      <c r="L280" s="165"/>
    </row>
    <row r="281" spans="3:12" ht="14.25" customHeight="1">
      <c r="C281" s="21"/>
      <c r="D281" s="11"/>
      <c r="E281" s="11"/>
      <c r="F281" s="11"/>
      <c r="G281" s="11"/>
      <c r="H281" s="11"/>
      <c r="I281" s="11" t="s">
        <v>162</v>
      </c>
      <c r="J281" s="167"/>
      <c r="K281" s="11"/>
      <c r="L281" s="11"/>
    </row>
    <row r="282" spans="3:12" ht="14.25" customHeight="1">
      <c r="C282" s="21"/>
      <c r="D282" s="11"/>
      <c r="E282" s="11"/>
      <c r="F282" s="11"/>
      <c r="G282" s="11"/>
      <c r="H282" s="11"/>
      <c r="I282" s="11"/>
      <c r="J282" s="167"/>
      <c r="K282" s="177"/>
      <c r="L282" s="11"/>
    </row>
    <row r="283" ht="14.25" customHeight="1">
      <c r="C283" s="100"/>
    </row>
    <row r="284" spans="3:11" ht="14.25" customHeight="1">
      <c r="C284" s="21"/>
      <c r="D284" s="11"/>
      <c r="E284" s="11"/>
      <c r="F284" s="11"/>
      <c r="G284" s="11"/>
      <c r="H284" s="11"/>
      <c r="I284" s="11"/>
      <c r="J284" s="167"/>
      <c r="K284" s="177"/>
    </row>
    <row r="285" spans="3:12" ht="14.25" customHeight="1">
      <c r="C285" s="21"/>
      <c r="D285" s="11"/>
      <c r="E285" s="11"/>
      <c r="F285" s="11"/>
      <c r="G285" s="11"/>
      <c r="H285" s="11"/>
      <c r="I285" s="11"/>
      <c r="J285" s="167"/>
      <c r="K285" s="177"/>
      <c r="L285" s="11"/>
    </row>
    <row r="286" spans="3:12" ht="14.25" customHeight="1">
      <c r="C286" s="21"/>
      <c r="D286" s="11"/>
      <c r="E286" s="11"/>
      <c r="F286" s="11"/>
      <c r="G286" s="11"/>
      <c r="H286" s="11"/>
      <c r="I286" s="11"/>
      <c r="J286" s="167"/>
      <c r="K286" s="11"/>
      <c r="L286" s="11"/>
    </row>
    <row r="287" spans="3:12" ht="14.25" customHeight="1">
      <c r="C287" s="21"/>
      <c r="D287" s="11"/>
      <c r="E287" s="11"/>
      <c r="F287" s="11"/>
      <c r="G287" s="11"/>
      <c r="H287" s="11"/>
      <c r="I287" s="11"/>
      <c r="J287" s="167"/>
      <c r="K287" s="11"/>
      <c r="L287" s="11"/>
    </row>
    <row r="288" spans="3:12" ht="14.25" customHeight="1">
      <c r="C288" s="21"/>
      <c r="D288" s="11"/>
      <c r="E288" s="11"/>
      <c r="F288" s="11"/>
      <c r="G288" s="11"/>
      <c r="H288" s="11"/>
      <c r="I288" s="11"/>
      <c r="J288" s="167"/>
      <c r="K288" s="11"/>
      <c r="L288" s="11"/>
    </row>
    <row r="289" spans="3:12" ht="14.25" customHeight="1">
      <c r="C289" s="21"/>
      <c r="D289" s="11"/>
      <c r="E289" s="11"/>
      <c r="F289" s="11"/>
      <c r="G289" s="11"/>
      <c r="H289" s="11"/>
      <c r="I289" s="11"/>
      <c r="J289" s="167"/>
      <c r="K289" s="11"/>
      <c r="L289" s="11"/>
    </row>
    <row r="290" spans="3:12" ht="14.25" customHeight="1">
      <c r="C290" s="21"/>
      <c r="D290" s="11"/>
      <c r="E290" s="11"/>
      <c r="F290" s="11"/>
      <c r="G290" s="11"/>
      <c r="H290" s="11"/>
      <c r="I290" s="11"/>
      <c r="J290" s="167"/>
      <c r="K290" s="11"/>
      <c r="L290" s="11"/>
    </row>
    <row r="291" spans="3:12" ht="14.25" customHeight="1">
      <c r="C291" s="21"/>
      <c r="D291" s="11"/>
      <c r="E291" s="11"/>
      <c r="F291" s="11"/>
      <c r="G291" s="11"/>
      <c r="H291" s="11"/>
      <c r="I291" s="11"/>
      <c r="J291" s="167"/>
      <c r="K291" s="11"/>
      <c r="L291" s="11"/>
    </row>
    <row r="292" spans="3:12" ht="14.25" customHeight="1">
      <c r="C292" s="21"/>
      <c r="D292" s="11"/>
      <c r="E292" s="11"/>
      <c r="F292" s="11"/>
      <c r="G292" s="11"/>
      <c r="H292" s="11"/>
      <c r="I292" s="11"/>
      <c r="J292" s="167"/>
      <c r="K292" s="11"/>
      <c r="L292" s="11"/>
    </row>
    <row r="293" spans="3:12" ht="14.25" customHeight="1">
      <c r="C293" s="21"/>
      <c r="D293" s="11"/>
      <c r="E293" s="11"/>
      <c r="F293" s="11"/>
      <c r="G293" s="11"/>
      <c r="H293" s="11"/>
      <c r="I293" s="11"/>
      <c r="J293" s="167"/>
      <c r="K293" s="11"/>
      <c r="L293" s="11"/>
    </row>
    <row r="294" spans="3:11" ht="14.25" customHeight="1">
      <c r="C294" s="100"/>
      <c r="D294" s="11"/>
      <c r="E294" s="11"/>
      <c r="F294" s="11"/>
      <c r="G294" s="11"/>
      <c r="H294" s="11"/>
      <c r="I294" s="11"/>
      <c r="J294" s="11"/>
      <c r="K294" s="179"/>
    </row>
    <row r="295" spans="3:11" ht="14.25" customHeight="1">
      <c r="C295" s="21"/>
      <c r="D295" s="11"/>
      <c r="E295" s="11"/>
      <c r="F295" s="27"/>
      <c r="G295" s="16"/>
      <c r="H295" s="11"/>
      <c r="I295" s="11"/>
      <c r="J295" s="11"/>
      <c r="K295" s="11"/>
    </row>
    <row r="296" spans="3:11" ht="14.25" customHeight="1">
      <c r="C296" s="21"/>
      <c r="D296" s="11"/>
      <c r="E296" s="11"/>
      <c r="F296" s="27"/>
      <c r="G296" s="16"/>
      <c r="H296" s="11"/>
      <c r="I296" s="11"/>
      <c r="J296" s="11"/>
      <c r="K296" s="11"/>
    </row>
    <row r="297" spans="3:10" ht="14.25" customHeight="1">
      <c r="C297" s="100"/>
      <c r="D297" s="11"/>
      <c r="E297" s="11"/>
      <c r="F297" s="22"/>
      <c r="G297" s="16"/>
      <c r="H297" s="11"/>
      <c r="I297" s="11"/>
      <c r="J297" s="11"/>
    </row>
    <row r="298" spans="3:12" ht="14.25" customHeight="1">
      <c r="C298" s="21"/>
      <c r="D298" s="11"/>
      <c r="E298" s="11"/>
      <c r="F298" s="11"/>
      <c r="G298" s="11"/>
      <c r="H298" s="11"/>
      <c r="I298" s="11"/>
      <c r="J298" s="167"/>
      <c r="K298" s="11"/>
      <c r="L298" s="11"/>
    </row>
    <row r="299" spans="3:12" ht="14.25" customHeight="1">
      <c r="C299" s="21"/>
      <c r="D299" s="11"/>
      <c r="E299" s="11"/>
      <c r="F299" s="11"/>
      <c r="G299" s="11"/>
      <c r="H299" s="11"/>
      <c r="I299" s="11"/>
      <c r="J299" s="167"/>
      <c r="K299" s="11"/>
      <c r="L299" s="11"/>
    </row>
    <row r="300" spans="3:12" ht="14.25" customHeight="1">
      <c r="C300" s="128"/>
      <c r="D300" s="11"/>
      <c r="E300" s="11"/>
      <c r="F300" s="11"/>
      <c r="G300" s="11"/>
      <c r="H300" s="11"/>
      <c r="I300" s="11"/>
      <c r="J300" s="11"/>
      <c r="K300" s="11"/>
      <c r="L300" s="178"/>
    </row>
    <row r="301" spans="3:12" ht="14.25" customHeight="1">
      <c r="C301" s="21"/>
      <c r="D301" s="11"/>
      <c r="E301" s="11"/>
      <c r="F301" s="11"/>
      <c r="G301" s="11"/>
      <c r="H301" s="11"/>
      <c r="I301" s="11"/>
      <c r="J301" s="167"/>
      <c r="K301" s="11"/>
      <c r="L301" s="11"/>
    </row>
    <row r="302" spans="3:12" ht="14.25" customHeight="1">
      <c r="C302" s="21"/>
      <c r="D302" s="179"/>
      <c r="E302" s="11"/>
      <c r="F302" s="11"/>
      <c r="G302" s="11"/>
      <c r="H302" s="11"/>
      <c r="I302" s="11"/>
      <c r="J302" s="167"/>
      <c r="K302" s="11"/>
      <c r="L302" s="11"/>
    </row>
    <row r="303" spans="3:12" ht="14.25" customHeight="1">
      <c r="C303" s="21"/>
      <c r="D303" s="179"/>
      <c r="E303" s="11"/>
      <c r="F303" s="11"/>
      <c r="G303" s="11"/>
      <c r="H303" s="11"/>
      <c r="I303" s="11"/>
      <c r="J303" s="167"/>
      <c r="K303" s="11"/>
      <c r="L303" s="11"/>
    </row>
    <row r="304" spans="3:12" ht="14.25" customHeight="1">
      <c r="C304" s="11"/>
      <c r="D304" s="179"/>
      <c r="E304" s="11"/>
      <c r="F304" s="11"/>
      <c r="G304" s="11"/>
      <c r="H304" s="11"/>
      <c r="I304" s="11"/>
      <c r="J304" s="167"/>
      <c r="K304" s="11"/>
      <c r="L304" s="11"/>
    </row>
    <row r="305" spans="3:12" ht="14.25" customHeight="1">
      <c r="C305" s="11"/>
      <c r="D305" s="179"/>
      <c r="E305" s="11"/>
      <c r="F305" s="11"/>
      <c r="G305" s="11"/>
      <c r="H305" s="11"/>
      <c r="I305" s="11"/>
      <c r="J305" s="167"/>
      <c r="K305" s="11"/>
      <c r="L305" s="11"/>
    </row>
    <row r="306" spans="3:12" ht="14.25" customHeight="1">
      <c r="C306" s="11"/>
      <c r="D306" s="179"/>
      <c r="E306" s="11"/>
      <c r="F306" s="11"/>
      <c r="G306" s="11"/>
      <c r="H306" s="11"/>
      <c r="I306" s="11"/>
      <c r="J306" s="167"/>
      <c r="K306" s="11"/>
      <c r="L306" s="11"/>
    </row>
    <row r="307" spans="3:12" ht="14.25" customHeight="1">
      <c r="C307" s="11"/>
      <c r="D307" s="179"/>
      <c r="E307" s="11"/>
      <c r="F307" s="11"/>
      <c r="G307" s="11"/>
      <c r="H307" s="11"/>
      <c r="I307" s="11"/>
      <c r="J307" s="167"/>
      <c r="K307" s="11"/>
      <c r="L307" s="11"/>
    </row>
    <row r="308" spans="3:12" ht="14.25" customHeight="1">
      <c r="C308" s="11"/>
      <c r="D308" s="179"/>
      <c r="E308" s="11"/>
      <c r="F308" s="11"/>
      <c r="G308" s="11"/>
      <c r="H308" s="11"/>
      <c r="I308" s="11"/>
      <c r="J308" s="167"/>
      <c r="K308" s="11"/>
      <c r="L308" s="11"/>
    </row>
    <row r="309" spans="3:12" ht="14.25" customHeight="1">
      <c r="C309" s="11"/>
      <c r="D309" s="11"/>
      <c r="E309" s="11"/>
      <c r="F309" s="11"/>
      <c r="G309" s="11"/>
      <c r="H309" s="11"/>
      <c r="I309" s="11"/>
      <c r="J309" s="11"/>
      <c r="K309" s="11"/>
      <c r="L309" s="11"/>
    </row>
    <row r="310" spans="3:12" ht="14.25" customHeight="1">
      <c r="C310" s="11"/>
      <c r="D310" s="11"/>
      <c r="E310" s="11"/>
      <c r="F310" s="11"/>
      <c r="G310" s="11"/>
      <c r="H310" s="11"/>
      <c r="I310" s="11"/>
      <c r="J310" s="11"/>
      <c r="K310" s="11"/>
      <c r="L310" s="11"/>
    </row>
    <row r="311" spans="3:12" ht="14.25" customHeight="1">
      <c r="C311" s="11"/>
      <c r="D311" s="11"/>
      <c r="E311" s="11"/>
      <c r="F311" s="11"/>
      <c r="G311" s="11"/>
      <c r="H311" s="11"/>
      <c r="I311" s="11"/>
      <c r="J311" s="11"/>
      <c r="K311" s="11"/>
      <c r="L311" s="11"/>
    </row>
    <row r="312" spans="3:12" ht="14.25" customHeight="1">
      <c r="C312" s="11"/>
      <c r="D312" s="11"/>
      <c r="E312" s="11"/>
      <c r="F312" s="11"/>
      <c r="G312" s="11"/>
      <c r="H312" s="11"/>
      <c r="I312" s="11"/>
      <c r="J312" s="11"/>
      <c r="K312" s="11"/>
      <c r="L312" s="11"/>
    </row>
    <row r="313" spans="3:12" ht="14.25" customHeight="1">
      <c r="C313" s="11"/>
      <c r="D313" s="11"/>
      <c r="E313" s="11"/>
      <c r="F313" s="11"/>
      <c r="G313" s="11"/>
      <c r="H313" s="11"/>
      <c r="I313" s="11"/>
      <c r="J313" s="11"/>
      <c r="K313" s="11"/>
      <c r="L313" s="11"/>
    </row>
    <row r="314" spans="3:12" ht="14.25" customHeight="1">
      <c r="C314" s="21"/>
      <c r="D314" s="11"/>
      <c r="E314" s="11"/>
      <c r="F314" s="11"/>
      <c r="G314" s="11"/>
      <c r="H314" s="11"/>
      <c r="I314" s="11"/>
      <c r="J314" s="11"/>
      <c r="K314" s="11"/>
      <c r="L314" s="11"/>
    </row>
    <row r="315" spans="3:12" ht="14.25" customHeight="1">
      <c r="C315" s="11"/>
      <c r="D315" s="11"/>
      <c r="E315" s="11"/>
      <c r="F315" s="11"/>
      <c r="G315" s="11"/>
      <c r="H315" s="11"/>
      <c r="I315" s="11"/>
      <c r="J315" s="11"/>
      <c r="K315" s="11"/>
      <c r="L315" s="11"/>
    </row>
    <row r="316" spans="3:12" ht="14.25" customHeight="1">
      <c r="C316" s="11"/>
      <c r="D316" s="11"/>
      <c r="E316" s="11"/>
      <c r="F316" s="11"/>
      <c r="G316" s="11"/>
      <c r="H316" s="11"/>
      <c r="I316" s="11"/>
      <c r="J316" s="11"/>
      <c r="K316" s="11"/>
      <c r="L316" s="11"/>
    </row>
    <row r="317" spans="3:12" ht="14.25" customHeight="1">
      <c r="C317" s="11"/>
      <c r="D317" s="11"/>
      <c r="E317" s="11"/>
      <c r="F317" s="11"/>
      <c r="G317" s="11"/>
      <c r="H317" s="11"/>
      <c r="I317" s="11"/>
      <c r="J317" s="11"/>
      <c r="K317" s="11"/>
      <c r="L317" s="11"/>
    </row>
    <row r="318" spans="3:12" ht="14.25" customHeight="1">
      <c r="C318" s="11"/>
      <c r="D318" s="11"/>
      <c r="E318" s="11"/>
      <c r="F318" s="11"/>
      <c r="G318" s="11"/>
      <c r="H318" s="11"/>
      <c r="I318" s="11"/>
      <c r="J318" s="11"/>
      <c r="K318" s="11"/>
      <c r="L318" s="11"/>
    </row>
    <row r="319" spans="3:12" ht="14.25" customHeight="1">
      <c r="C319" s="11"/>
      <c r="D319" s="11"/>
      <c r="E319" s="11"/>
      <c r="F319" s="11"/>
      <c r="G319" s="11"/>
      <c r="H319" s="11"/>
      <c r="I319" s="11"/>
      <c r="J319" s="11"/>
      <c r="K319" s="11"/>
      <c r="L319" s="11"/>
    </row>
    <row r="320" spans="3:12" ht="14.25" customHeight="1">
      <c r="C320" s="11"/>
      <c r="D320" s="11"/>
      <c r="E320" s="11"/>
      <c r="F320" s="11"/>
      <c r="G320" s="11"/>
      <c r="H320" s="11"/>
      <c r="I320" s="11"/>
      <c r="J320" s="11"/>
      <c r="K320" s="11"/>
      <c r="L320" s="11"/>
    </row>
    <row r="321" spans="3:12" ht="14.25" customHeight="1">
      <c r="C321" s="11"/>
      <c r="D321" s="11"/>
      <c r="E321" s="11"/>
      <c r="F321" s="11"/>
      <c r="G321" s="11"/>
      <c r="H321" s="11"/>
      <c r="I321" s="11"/>
      <c r="J321" s="11"/>
      <c r="K321" s="11"/>
      <c r="L321" s="11"/>
    </row>
    <row r="322" spans="3:12" ht="14.25" customHeight="1">
      <c r="C322" s="11"/>
      <c r="D322" s="11"/>
      <c r="E322" s="11"/>
      <c r="F322" s="11"/>
      <c r="G322" s="11"/>
      <c r="H322" s="11"/>
      <c r="I322" s="11"/>
      <c r="J322" s="11"/>
      <c r="K322" s="11"/>
      <c r="L322" s="11"/>
    </row>
    <row r="323" spans="3:12" ht="14.25" customHeight="1">
      <c r="C323" s="11"/>
      <c r="D323" s="11"/>
      <c r="E323" s="11"/>
      <c r="F323" s="11"/>
      <c r="G323" s="11"/>
      <c r="H323" s="11"/>
      <c r="I323" s="11"/>
      <c r="J323" s="11"/>
      <c r="K323" s="11"/>
      <c r="L323" s="11"/>
    </row>
    <row r="324" spans="3:12" ht="14.25" customHeight="1">
      <c r="C324" s="11"/>
      <c r="D324" s="11"/>
      <c r="E324" s="11"/>
      <c r="F324" s="11"/>
      <c r="G324" s="11"/>
      <c r="H324" s="11"/>
      <c r="I324" s="11"/>
      <c r="J324" s="11"/>
      <c r="K324" s="11"/>
      <c r="L324" s="11"/>
    </row>
    <row r="325" spans="3:12" ht="14.25" customHeight="1">
      <c r="C325" s="11"/>
      <c r="D325" s="11"/>
      <c r="E325" s="11"/>
      <c r="F325" s="11"/>
      <c r="G325" s="11"/>
      <c r="H325" s="11"/>
      <c r="I325" s="11"/>
      <c r="J325" s="11"/>
      <c r="K325" s="11"/>
      <c r="L325" s="11"/>
    </row>
    <row r="326" spans="3:12" ht="14.25" customHeight="1">
      <c r="C326" s="11"/>
      <c r="D326" s="11"/>
      <c r="E326" s="11"/>
      <c r="F326" s="11"/>
      <c r="G326" s="11"/>
      <c r="H326" s="11"/>
      <c r="I326" s="11"/>
      <c r="J326" s="11"/>
      <c r="K326" s="11"/>
      <c r="L326" s="11"/>
    </row>
    <row r="327" spans="3:12" ht="14.25" customHeight="1">
      <c r="C327" s="11"/>
      <c r="D327" s="11"/>
      <c r="E327" s="11"/>
      <c r="F327" s="11"/>
      <c r="G327" s="11"/>
      <c r="H327" s="11"/>
      <c r="I327" s="11"/>
      <c r="J327" s="11"/>
      <c r="K327" s="11"/>
      <c r="L327" s="11"/>
    </row>
    <row r="328" spans="3:12" ht="14.25" customHeight="1">
      <c r="C328" s="11"/>
      <c r="D328" s="11"/>
      <c r="E328" s="11"/>
      <c r="F328" s="11"/>
      <c r="G328" s="11"/>
      <c r="H328" s="11"/>
      <c r="I328" s="11"/>
      <c r="J328" s="11"/>
      <c r="K328" s="11"/>
      <c r="L328" s="11"/>
    </row>
    <row r="329" spans="3:12" ht="14.25" customHeight="1">
      <c r="C329" s="11"/>
      <c r="D329" s="11"/>
      <c r="E329" s="11"/>
      <c r="F329" s="11"/>
      <c r="G329" s="11"/>
      <c r="H329" s="11"/>
      <c r="I329" s="11"/>
      <c r="J329" s="11"/>
      <c r="K329" s="11"/>
      <c r="L329" s="11"/>
    </row>
    <row r="330" spans="3:12" ht="14.25" customHeight="1">
      <c r="C330" s="11"/>
      <c r="D330" s="11"/>
      <c r="E330" s="11"/>
      <c r="F330" s="11"/>
      <c r="G330" s="11"/>
      <c r="H330" s="11"/>
      <c r="I330" s="11"/>
      <c r="J330" s="11"/>
      <c r="K330" s="11"/>
      <c r="L330" s="11"/>
    </row>
    <row r="331" spans="3:12" ht="14.25" customHeight="1">
      <c r="C331" s="11"/>
      <c r="D331" s="11"/>
      <c r="E331" s="11"/>
      <c r="F331" s="11"/>
      <c r="G331" s="11"/>
      <c r="H331" s="11"/>
      <c r="I331" s="11"/>
      <c r="J331" s="11"/>
      <c r="K331" s="11"/>
      <c r="L331" s="11"/>
    </row>
    <row r="332" spans="3:12" ht="14.25" customHeight="1">
      <c r="C332" s="11"/>
      <c r="D332" s="11"/>
      <c r="E332" s="11"/>
      <c r="F332" s="11"/>
      <c r="G332" s="11"/>
      <c r="H332" s="11"/>
      <c r="I332" s="11"/>
      <c r="J332" s="11"/>
      <c r="K332" s="11"/>
      <c r="L332" s="11"/>
    </row>
    <row r="333" spans="3:12" ht="14.25" customHeight="1">
      <c r="C333" s="11"/>
      <c r="D333" s="11"/>
      <c r="E333" s="11"/>
      <c r="F333" s="11"/>
      <c r="G333" s="11"/>
      <c r="H333" s="11"/>
      <c r="I333" s="11"/>
      <c r="J333" s="11"/>
      <c r="K333" s="11"/>
      <c r="L333" s="11"/>
    </row>
    <row r="334" spans="3:12" ht="14.25" customHeight="1">
      <c r="C334" s="11"/>
      <c r="D334" s="11"/>
      <c r="E334" s="11"/>
      <c r="F334" s="11"/>
      <c r="G334" s="11"/>
      <c r="H334" s="11"/>
      <c r="I334" s="11"/>
      <c r="J334" s="11"/>
      <c r="K334" s="11"/>
      <c r="L334" s="11"/>
    </row>
    <row r="335" spans="3:12" ht="14.25" customHeight="1">
      <c r="C335" s="11"/>
      <c r="D335" s="11"/>
      <c r="E335" s="11"/>
      <c r="F335" s="11"/>
      <c r="G335" s="11"/>
      <c r="H335" s="11"/>
      <c r="I335" s="11"/>
      <c r="J335" s="11"/>
      <c r="K335" s="11"/>
      <c r="L335" s="11"/>
    </row>
    <row r="336" spans="3:12" ht="14.25" customHeight="1">
      <c r="C336" s="11"/>
      <c r="D336" s="11"/>
      <c r="E336" s="11"/>
      <c r="F336" s="11"/>
      <c r="G336" s="11"/>
      <c r="H336" s="11"/>
      <c r="I336" s="11"/>
      <c r="J336" s="11"/>
      <c r="K336" s="11"/>
      <c r="L336" s="11"/>
    </row>
    <row r="337" spans="3:12" ht="14.25" customHeight="1">
      <c r="C337" s="11"/>
      <c r="D337" s="11"/>
      <c r="E337" s="11"/>
      <c r="F337" s="11"/>
      <c r="G337" s="11"/>
      <c r="H337" s="11"/>
      <c r="I337" s="11"/>
      <c r="J337" s="11"/>
      <c r="K337" s="11"/>
      <c r="L337" s="11"/>
    </row>
    <row r="338" spans="3:12" ht="14.25" customHeight="1">
      <c r="C338" s="11"/>
      <c r="D338" s="11"/>
      <c r="E338" s="11"/>
      <c r="F338" s="11"/>
      <c r="G338" s="11"/>
      <c r="H338" s="11"/>
      <c r="I338" s="11"/>
      <c r="J338" s="11"/>
      <c r="K338" s="11"/>
      <c r="L338" s="11"/>
    </row>
    <row r="339" spans="3:12" ht="14.25" customHeight="1">
      <c r="C339" s="11"/>
      <c r="D339" s="11"/>
      <c r="E339" s="11"/>
      <c r="F339" s="11"/>
      <c r="G339" s="11"/>
      <c r="H339" s="11"/>
      <c r="I339" s="11"/>
      <c r="J339" s="11"/>
      <c r="K339" s="11"/>
      <c r="L339" s="11"/>
    </row>
    <row r="340" spans="3:12" ht="14.25" customHeight="1">
      <c r="C340" s="11"/>
      <c r="D340" s="11"/>
      <c r="E340" s="11"/>
      <c r="F340" s="11"/>
      <c r="G340" s="11"/>
      <c r="H340" s="11"/>
      <c r="I340" s="11"/>
      <c r="J340" s="11"/>
      <c r="K340" s="11"/>
      <c r="L340" s="11"/>
    </row>
    <row r="341" spans="3:12" ht="14.25" customHeight="1">
      <c r="C341" s="11"/>
      <c r="D341" s="11"/>
      <c r="E341" s="11"/>
      <c r="F341" s="11"/>
      <c r="G341" s="11"/>
      <c r="H341" s="11"/>
      <c r="I341" s="11"/>
      <c r="J341" s="11"/>
      <c r="K341" s="11"/>
      <c r="L341" s="11"/>
    </row>
    <row r="342" spans="3:12" ht="14.25" customHeight="1">
      <c r="C342" s="11"/>
      <c r="D342" s="11"/>
      <c r="E342" s="11"/>
      <c r="F342" s="11"/>
      <c r="G342" s="11"/>
      <c r="H342" s="11"/>
      <c r="I342" s="11"/>
      <c r="J342" s="11"/>
      <c r="K342" s="11"/>
      <c r="L342" s="11"/>
    </row>
    <row r="343" spans="3:12" ht="14.25" customHeight="1">
      <c r="C343" s="11"/>
      <c r="D343" s="11"/>
      <c r="E343" s="11"/>
      <c r="F343" s="11"/>
      <c r="G343" s="11"/>
      <c r="H343" s="11"/>
      <c r="I343" s="11"/>
      <c r="J343" s="11"/>
      <c r="K343" s="11"/>
      <c r="L343" s="11"/>
    </row>
    <row r="344" spans="3:12" ht="14.25" customHeight="1">
      <c r="C344" s="11"/>
      <c r="D344" s="11"/>
      <c r="E344" s="11"/>
      <c r="F344" s="11"/>
      <c r="G344" s="11"/>
      <c r="H344" s="11"/>
      <c r="I344" s="11"/>
      <c r="J344" s="11"/>
      <c r="K344" s="11"/>
      <c r="L344" s="11"/>
    </row>
    <row r="345" spans="3:12" ht="14.25" customHeight="1">
      <c r="C345" s="11"/>
      <c r="D345" s="11"/>
      <c r="E345" s="11"/>
      <c r="F345" s="11"/>
      <c r="G345" s="11"/>
      <c r="H345" s="11"/>
      <c r="I345" s="11"/>
      <c r="J345" s="11"/>
      <c r="K345" s="11"/>
      <c r="L345" s="11"/>
    </row>
    <row r="346" spans="3:12" ht="14.25" customHeight="1">
      <c r="C346" s="11"/>
      <c r="D346" s="11"/>
      <c r="E346" s="11"/>
      <c r="F346" s="11"/>
      <c r="G346" s="11"/>
      <c r="H346" s="11"/>
      <c r="I346" s="11"/>
      <c r="J346" s="11"/>
      <c r="K346" s="11"/>
      <c r="L346" s="11"/>
    </row>
    <row r="347" spans="3:12" ht="14.25" customHeight="1">
      <c r="C347" s="11"/>
      <c r="D347" s="11"/>
      <c r="E347" s="11"/>
      <c r="F347" s="11"/>
      <c r="G347" s="11"/>
      <c r="H347" s="11"/>
      <c r="I347" s="11"/>
      <c r="J347" s="11"/>
      <c r="K347" s="11"/>
      <c r="L347" s="11"/>
    </row>
    <row r="348" spans="3:12" ht="14.25" customHeight="1">
      <c r="C348" s="11"/>
      <c r="D348" s="11"/>
      <c r="E348" s="11"/>
      <c r="F348" s="11"/>
      <c r="G348" s="11"/>
      <c r="H348" s="11"/>
      <c r="I348" s="11"/>
      <c r="J348" s="11"/>
      <c r="K348" s="11"/>
      <c r="L348" s="11"/>
    </row>
    <row r="349" spans="3:12" ht="14.25" customHeight="1">
      <c r="C349" s="11"/>
      <c r="D349" s="11"/>
      <c r="E349" s="11"/>
      <c r="F349" s="11"/>
      <c r="G349" s="11"/>
      <c r="H349" s="11"/>
      <c r="I349" s="11"/>
      <c r="J349" s="11"/>
      <c r="K349" s="11"/>
      <c r="L349" s="11"/>
    </row>
    <row r="350" spans="3:12" ht="14.25" customHeight="1">
      <c r="C350" s="11"/>
      <c r="D350" s="11"/>
      <c r="E350" s="11"/>
      <c r="F350" s="11"/>
      <c r="G350" s="11"/>
      <c r="H350" s="11"/>
      <c r="I350" s="11"/>
      <c r="J350" s="11"/>
      <c r="K350" s="11"/>
      <c r="L350" s="11"/>
    </row>
    <row r="351" spans="3:12" ht="14.25" customHeight="1">
      <c r="C351" s="11"/>
      <c r="D351" s="11"/>
      <c r="E351" s="11"/>
      <c r="F351" s="11"/>
      <c r="G351" s="11"/>
      <c r="H351" s="11"/>
      <c r="I351" s="11"/>
      <c r="J351" s="11"/>
      <c r="K351" s="11"/>
      <c r="L351" s="11"/>
    </row>
    <row r="352" spans="3:12" ht="14.25" customHeight="1">
      <c r="C352" s="11"/>
      <c r="D352" s="11"/>
      <c r="E352" s="11"/>
      <c r="F352" s="11"/>
      <c r="G352" s="11"/>
      <c r="H352" s="11"/>
      <c r="I352" s="11"/>
      <c r="J352" s="11"/>
      <c r="K352" s="11"/>
      <c r="L352" s="11"/>
    </row>
    <row r="353" spans="3:12" ht="14.25" customHeight="1">
      <c r="C353" s="11"/>
      <c r="D353" s="11"/>
      <c r="E353" s="11"/>
      <c r="F353" s="11"/>
      <c r="G353" s="11"/>
      <c r="H353" s="11"/>
      <c r="I353" s="11"/>
      <c r="J353" s="11"/>
      <c r="K353" s="11"/>
      <c r="L353" s="11"/>
    </row>
    <row r="354" ht="14.25" customHeight="1">
      <c r="J354" s="11"/>
    </row>
    <row r="355" ht="14.25" customHeight="1">
      <c r="J355" s="11"/>
    </row>
  </sheetData>
  <sheetProtection/>
  <mergeCells count="134">
    <mergeCell ref="A11:B11"/>
    <mergeCell ref="D11:J11"/>
    <mergeCell ref="K11:L11"/>
    <mergeCell ref="A12:B28"/>
    <mergeCell ref="C71:H71"/>
    <mergeCell ref="I71:K72"/>
    <mergeCell ref="I63:K63"/>
    <mergeCell ref="L71:L72"/>
    <mergeCell ref="C72:H72"/>
    <mergeCell ref="E98:G98"/>
    <mergeCell ref="I98:K98"/>
    <mergeCell ref="E97:G97"/>
    <mergeCell ref="I97:K97"/>
    <mergeCell ref="D81:H81"/>
    <mergeCell ref="C88:H88"/>
    <mergeCell ref="I88:K88"/>
    <mergeCell ref="C90:L90"/>
    <mergeCell ref="C92:L92"/>
    <mergeCell ref="I158:K158"/>
    <mergeCell ref="I159:K159"/>
    <mergeCell ref="I160:K160"/>
    <mergeCell ref="I161:K161"/>
    <mergeCell ref="E106:H106"/>
    <mergeCell ref="I106:K106"/>
    <mergeCell ref="C108:L108"/>
    <mergeCell ref="I111:K111"/>
    <mergeCell ref="E113:H113"/>
    <mergeCell ref="I113:K113"/>
    <mergeCell ref="I181:K181"/>
    <mergeCell ref="I182:K182"/>
    <mergeCell ref="I177:K177"/>
    <mergeCell ref="I178:K178"/>
    <mergeCell ref="I179:K179"/>
    <mergeCell ref="I180:K180"/>
    <mergeCell ref="D79:H79"/>
    <mergeCell ref="A29:B33"/>
    <mergeCell ref="A34:B58"/>
    <mergeCell ref="C61:L61"/>
    <mergeCell ref="D63:H63"/>
    <mergeCell ref="I176:K176"/>
    <mergeCell ref="C171:L171"/>
    <mergeCell ref="C173:L173"/>
    <mergeCell ref="E103:G103"/>
    <mergeCell ref="I162:K162"/>
    <mergeCell ref="I195:K195"/>
    <mergeCell ref="I183:K183"/>
    <mergeCell ref="I185:K185"/>
    <mergeCell ref="E187:H187"/>
    <mergeCell ref="I187:K187"/>
    <mergeCell ref="A1:L2"/>
    <mergeCell ref="C10:L10"/>
    <mergeCell ref="E96:G96"/>
    <mergeCell ref="I96:K96"/>
    <mergeCell ref="D78:H78"/>
    <mergeCell ref="A249:L250"/>
    <mergeCell ref="A252:L254"/>
    <mergeCell ref="A256:L258"/>
    <mergeCell ref="I223:K223"/>
    <mergeCell ref="I224:K224"/>
    <mergeCell ref="E230:H230"/>
    <mergeCell ref="I230:K230"/>
    <mergeCell ref="A243:L243"/>
    <mergeCell ref="A245:L247"/>
    <mergeCell ref="I225:K225"/>
    <mergeCell ref="C75:L75"/>
    <mergeCell ref="D82:H82"/>
    <mergeCell ref="D80:H80"/>
    <mergeCell ref="D77:H77"/>
    <mergeCell ref="I84:K85"/>
    <mergeCell ref="L84:L85"/>
    <mergeCell ref="C85:H85"/>
    <mergeCell ref="C84:H84"/>
    <mergeCell ref="I77:K77"/>
    <mergeCell ref="D83:H83"/>
    <mergeCell ref="I102:K102"/>
    <mergeCell ref="E105:G105"/>
    <mergeCell ref="I100:K100"/>
    <mergeCell ref="I101:K101"/>
    <mergeCell ref="E99:G99"/>
    <mergeCell ref="I99:K99"/>
    <mergeCell ref="E100:G100"/>
    <mergeCell ref="E101:G101"/>
    <mergeCell ref="E102:G102"/>
    <mergeCell ref="E104:G104"/>
    <mergeCell ref="C115:L115"/>
    <mergeCell ref="I118:K118"/>
    <mergeCell ref="E121:H121"/>
    <mergeCell ref="I121:K121"/>
    <mergeCell ref="C123:L123"/>
    <mergeCell ref="I132:K132"/>
    <mergeCell ref="I130:K130"/>
    <mergeCell ref="I131:K131"/>
    <mergeCell ref="I129:K129"/>
    <mergeCell ref="I126:K126"/>
    <mergeCell ref="I127:K127"/>
    <mergeCell ref="I128:K128"/>
    <mergeCell ref="I136:K136"/>
    <mergeCell ref="C139:L139"/>
    <mergeCell ref="I142:K142"/>
    <mergeCell ref="E145:H145"/>
    <mergeCell ref="I145:K145"/>
    <mergeCell ref="E136:H136"/>
    <mergeCell ref="C147:L147"/>
    <mergeCell ref="E153:H153"/>
    <mergeCell ref="I153:K153"/>
    <mergeCell ref="C155:L155"/>
    <mergeCell ref="I152:K152"/>
    <mergeCell ref="I151:K151"/>
    <mergeCell ref="I150:K150"/>
    <mergeCell ref="C216:L216"/>
    <mergeCell ref="I163:K163"/>
    <mergeCell ref="I166:K166"/>
    <mergeCell ref="E168:H168"/>
    <mergeCell ref="I168:K168"/>
    <mergeCell ref="C197:L197"/>
    <mergeCell ref="I201:K201"/>
    <mergeCell ref="C190:L190"/>
    <mergeCell ref="I193:K193"/>
    <mergeCell ref="E195:H195"/>
    <mergeCell ref="E207:H207"/>
    <mergeCell ref="I207:K207"/>
    <mergeCell ref="C209:L209"/>
    <mergeCell ref="I212:K212"/>
    <mergeCell ref="I200:K200"/>
    <mergeCell ref="E214:H214"/>
    <mergeCell ref="I214:K214"/>
    <mergeCell ref="C232:L232"/>
    <mergeCell ref="I235:K235"/>
    <mergeCell ref="E238:H238"/>
    <mergeCell ref="I238:K238"/>
    <mergeCell ref="I219:K219"/>
    <mergeCell ref="I220:K220"/>
    <mergeCell ref="I221:K221"/>
    <mergeCell ref="I222:K222"/>
  </mergeCells>
  <printOptions horizontalCentered="1"/>
  <pageMargins left="0.1968503937007874" right="0.1968503937007874" top="0.7874015748031497" bottom="0.7874015748031497" header="0.5118110236220472" footer="0.31496062992125984"/>
  <pageSetup orientation="portrait" scale="76" r:id="rId1"/>
  <headerFooter alignWithMargins="0">
    <oddHeader>&amp;C&amp;"Arial,Negrito"&amp;11Setcesp - Sindicato das Empresas de Transportes de Carga de São Paulo e Região</oddHeader>
    <oddFooter>&amp;CDepartamento de Economia e Estatística</oddFooter>
  </headerFooter>
  <rowBreaks count="5" manualBreakCount="5">
    <brk id="57" max="11" man="1"/>
    <brk id="87" max="11" man="1"/>
    <brk id="136" max="11" man="1"/>
    <brk id="187" max="11" man="1"/>
    <brk id="230" max="11" man="1"/>
  </rowBreaks>
  <ignoredErrors>
    <ignoredError sqref="L34:L36" numberStoredAsText="1"/>
    <ignoredError sqref="L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SETCESP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SETCESP</dc:creator>
  <cp:keywords/>
  <dc:description/>
  <cp:lastModifiedBy>Raquel Serini</cp:lastModifiedBy>
  <cp:lastPrinted>2015-05-19T17:02:04Z</cp:lastPrinted>
  <dcterms:created xsi:type="dcterms:W3CDTF">2000-07-18T15:51:15Z</dcterms:created>
  <dcterms:modified xsi:type="dcterms:W3CDTF">2024-04-11T20:13:32Z</dcterms:modified>
  <cp:category/>
  <cp:version/>
  <cp:contentType/>
  <cp:contentStatus/>
</cp:coreProperties>
</file>